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raldioc-my.sharepoint.com/personal/peter_ciulla_raldioc_org/Documents/"/>
    </mc:Choice>
  </mc:AlternateContent>
  <xr:revisionPtr revIDLastSave="0" documentId="8_{B40E4AC7-C05F-4E09-9170-76782F14369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oject Costs" sheetId="15" r:id="rId1"/>
    <sheet name="Debt &amp; Fund Raising" sheetId="7" r:id="rId2"/>
    <sheet name="Cash on Hand" sheetId="4" r:id="rId3"/>
    <sheet name="Parish History and Projections" sheetId="3" r:id="rId4"/>
    <sheet name="School History and Projections" sheetId="8" r:id="rId5"/>
    <sheet name="Combined History &amp; Projections" sheetId="12" r:id="rId6"/>
    <sheet name="Parish Cash Flow" sheetId="5" r:id="rId7"/>
    <sheet name="School Cash Flow" sheetId="13" r:id="rId8"/>
    <sheet name="Combined Cash Flow" sheetId="14" r:id="rId9"/>
    <sheet name="AM Table" sheetId="6" r:id="rId10"/>
    <sheet name="Existing loan payments" sheetId="11" r:id="rId11"/>
  </sheets>
  <externalReferences>
    <externalReference r:id="rId12"/>
  </externalReferences>
  <definedNames>
    <definedName name="ActualDaysInPeriod" localSheetId="8">#REF!</definedName>
    <definedName name="ActualDaysInPeriod" localSheetId="0">#REF!</definedName>
    <definedName name="ActualDaysInPeriod" localSheetId="7">#REF!</definedName>
    <definedName name="ActualDaysInPeriod">#REF!</definedName>
    <definedName name="ActualDaysInYear" localSheetId="8">#REF!</definedName>
    <definedName name="ActualDaysInYear" localSheetId="0">#REF!</definedName>
    <definedName name="ActualDaysInYear" localSheetId="7">#REF!</definedName>
    <definedName name="ActualDaysInYear">#REF!</definedName>
    <definedName name="Address" localSheetId="8">'[1]Project Costs'!#REF!</definedName>
    <definedName name="Address" localSheetId="0">'Project Costs'!#REF!</definedName>
    <definedName name="Address" localSheetId="7">'[1]Project Costs'!#REF!</definedName>
    <definedName name="Address">'[1]Project Costs'!#REF!</definedName>
    <definedName name="Beg_Bal" localSheetId="8">#REF!</definedName>
    <definedName name="Beg_Bal" localSheetId="0">#REF!</definedName>
    <definedName name="Beg_Bal" localSheetId="7">#REF!</definedName>
    <definedName name="Beg_Bal">#REF!</definedName>
    <definedName name="Date_of_Proposal" localSheetId="8">'[1]Project Costs'!#REF!</definedName>
    <definedName name="Date_of_Proposal" localSheetId="0">'Project Costs'!#REF!</definedName>
    <definedName name="Date_of_Proposal" localSheetId="7">'[1]Project Costs'!#REF!</definedName>
    <definedName name="Date_of_Proposal">'[1]Project Costs'!#REF!</definedName>
    <definedName name="Description_of_Project" localSheetId="8">'[1]Project Costs'!#REF!</definedName>
    <definedName name="Description_of_Project" localSheetId="0">'Project Costs'!#REF!</definedName>
    <definedName name="Description_of_Project" localSheetId="7">'[1]Project Costs'!#REF!</definedName>
    <definedName name="Description_of_Project">'[1]Project Costs'!#REF!</definedName>
    <definedName name="Extra_Pay" localSheetId="8">#REF!</definedName>
    <definedName name="Extra_Pay" localSheetId="0">#REF!</definedName>
    <definedName name="Extra_Pay" localSheetId="7">#REF!</definedName>
    <definedName name="Extra_Pay">#REF!</definedName>
    <definedName name="Int" localSheetId="8">#REF!</definedName>
    <definedName name="Int" localSheetId="0">#REF!</definedName>
    <definedName name="Int" localSheetId="7">#REF!</definedName>
    <definedName name="Int">#REF!</definedName>
    <definedName name="Last_Row" localSheetId="8">IF('Combined Cash Flow'!Values_Entered,Header_Row+'Combined Cash Flow'!Number_of_Payments,Header_Row)</definedName>
    <definedName name="Last_Row" localSheetId="0">IF('Project Costs'!Values_Entered,Header_Row+'Project Costs'!Number_of_Payments,Header_Row)</definedName>
    <definedName name="Last_Row" localSheetId="7">IF('School Cash Flow'!Values_Entered,Header_Row+'School Cash Flow'!Number_of_Payments,Header_Row)</definedName>
    <definedName name="Last_Row">IF(Values_Entered,Header_Row+Number_of_Payments,Header_Row)</definedName>
    <definedName name="MonthBasis" localSheetId="8">#REF!</definedName>
    <definedName name="MonthBasis" localSheetId="0">#REF!</definedName>
    <definedName name="MonthBasis" localSheetId="7">#REF!</definedName>
    <definedName name="MonthBasis">#REF!</definedName>
    <definedName name="Num_Pmt_Per_Year" localSheetId="8">#REF!</definedName>
    <definedName name="Num_Pmt_Per_Year" localSheetId="0">#REF!</definedName>
    <definedName name="Num_Pmt_Per_Year" localSheetId="7">#REF!</definedName>
    <definedName name="Num_Pmt_Per_Year">#REF!</definedName>
    <definedName name="Number_of_Payments" localSheetId="8">MATCH(0.01,End_Bal,-1)+1</definedName>
    <definedName name="Number_of_Payments" localSheetId="0">MATCH(0.01,End_Bal,-1)+1</definedName>
    <definedName name="Number_of_Payments" localSheetId="7">MATCH(0.01,End_Bal,-1)+1</definedName>
    <definedName name="Number_of_Payments">MATCH(0.01,End_Bal,-1)+1</definedName>
    <definedName name="Parish_or_School_Name" localSheetId="8">'[1]Project Costs'!#REF!</definedName>
    <definedName name="Parish_or_School_Name" localSheetId="0">'Project Costs'!#REF!</definedName>
    <definedName name="Parish_or_School_Name" localSheetId="7">'[1]Project Costs'!#REF!</definedName>
    <definedName name="Parish_or_School_Name">'[1]Project Costs'!#REF!</definedName>
    <definedName name="Pay_Date" localSheetId="8">#REF!</definedName>
    <definedName name="Pay_Date" localSheetId="0">#REF!</definedName>
    <definedName name="Pay_Date" localSheetId="7">#REF!</definedName>
    <definedName name="Pay_Date">#REF!</definedName>
    <definedName name="Pay_Num" localSheetId="8">#REF!</definedName>
    <definedName name="Pay_Num" localSheetId="0">#REF!</definedName>
    <definedName name="Pay_Num" localSheetId="7">#REF!</definedName>
    <definedName name="Pay_Num">#REF!</definedName>
    <definedName name="Princ" localSheetId="8">#REF!</definedName>
    <definedName name="Princ" localSheetId="0">#REF!</definedName>
    <definedName name="Princ" localSheetId="7">#REF!</definedName>
    <definedName name="Princ">#REF!</definedName>
    <definedName name="_xlnm.Print_Area" localSheetId="9">'AM Table'!$A$1:$L$217</definedName>
    <definedName name="_xlnm.Print_Area" localSheetId="2">'Cash on Hand'!$A$5:$L$50</definedName>
    <definedName name="_xlnm.Print_Area" localSheetId="8">'Combined Cash Flow'!$A$1:$O$78</definedName>
    <definedName name="_xlnm.Print_Area" localSheetId="5">'Combined History &amp; Projections'!$A$1:$K$48</definedName>
    <definedName name="_xlnm.Print_Area" localSheetId="6">'Parish Cash Flow'!$A$1:$O$78</definedName>
    <definedName name="_xlnm.Print_Area" localSheetId="0">'Project Costs'!$A$1:$H$37</definedName>
    <definedName name="_xlnm.Print_Area" localSheetId="7">'School Cash Flow'!$A$1:$O$78</definedName>
    <definedName name="_xlnm.Print_Area" localSheetId="4">'School History and Projections'!$A$1:$K$45</definedName>
    <definedName name="_xlnm.Print_Titles" localSheetId="9">'AM Table'!$1:$15</definedName>
    <definedName name="Sched_Pay" localSheetId="8">#REF!</definedName>
    <definedName name="Sched_Pay" localSheetId="0">#REF!</definedName>
    <definedName name="Sched_Pay" localSheetId="7">#REF!</definedName>
    <definedName name="Sched_Pay">#REF!</definedName>
    <definedName name="Scheduled_Monthly_Payment" localSheetId="8">#REF!</definedName>
    <definedName name="Scheduled_Monthly_Payment" localSheetId="0">#REF!</definedName>
    <definedName name="Scheduled_Monthly_Payment" localSheetId="7">#REF!</definedName>
    <definedName name="Scheduled_Monthly_Payment">#REF!</definedName>
    <definedName name="ScheduledM" localSheetId="8">#REF!</definedName>
    <definedName name="ScheduledM" localSheetId="0">#REF!</definedName>
    <definedName name="ScheduledM" localSheetId="7">#REF!</definedName>
    <definedName name="ScheduledM">#REF!</definedName>
    <definedName name="ScheduledY" localSheetId="8">#REF!</definedName>
    <definedName name="ScheduledY" localSheetId="7">#REF!</definedName>
    <definedName name="ScheduledY">#REF!</definedName>
    <definedName name="Total_Pay" localSheetId="8">#REF!</definedName>
    <definedName name="Total_Pay" localSheetId="7">#REF!</definedName>
    <definedName name="Total_Pay">#REF!</definedName>
    <definedName name="Values_Entered" localSheetId="8">IF(Loan_Amount*Interest_Rate*Loan_Years*Loan_Start&gt;0,1,0)</definedName>
    <definedName name="Values_Entered" localSheetId="0">IF(Loan_Amount*Interest_Rate*Loan_Years*Loan_Start&gt;0,1,0)</definedName>
    <definedName name="Values_Entered" localSheetId="7">IF(Loan_Amount*Interest_Rate*Loan_Years*Loan_Start&gt;0,1,0)</definedName>
    <definedName name="Values_Entered">IF(Loan_Amount*Interest_Rate*Loan_Years*Loan_Start&gt;0,1,0)</definedName>
    <definedName name="YearBasis" localSheetId="8">#REF!</definedName>
    <definedName name="YearBasis" localSheetId="0">#REF!</definedName>
    <definedName name="YearBasis" localSheetId="7">#REF!</definedName>
    <definedName name="YearBasi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4" l="1"/>
  <c r="J42" i="8" l="1"/>
  <c r="H42" i="8"/>
  <c r="F42" i="8"/>
  <c r="I42" i="8" s="1"/>
  <c r="M16" i="5"/>
  <c r="C12" i="5"/>
  <c r="C34" i="3"/>
  <c r="K42" i="8"/>
  <c r="G42" i="8"/>
  <c r="E17" i="8"/>
  <c r="C41" i="8" l="1"/>
  <c r="E40" i="3"/>
  <c r="G40" i="3"/>
  <c r="I40" i="3"/>
  <c r="C41" i="3"/>
  <c r="C39" i="8" l="1"/>
  <c r="C35" i="8"/>
  <c r="C34" i="8"/>
  <c r="C33" i="8"/>
  <c r="C30" i="8"/>
  <c r="C29" i="8"/>
  <c r="C39" i="3"/>
  <c r="C38" i="3"/>
  <c r="C30" i="3"/>
  <c r="C29" i="3"/>
  <c r="C33" i="3"/>
  <c r="K41" i="8"/>
  <c r="K40" i="8"/>
  <c r="K39" i="8"/>
  <c r="K35" i="8"/>
  <c r="K34" i="8"/>
  <c r="K33" i="8"/>
  <c r="K30" i="8"/>
  <c r="K29" i="8"/>
  <c r="I41" i="8"/>
  <c r="I40" i="8"/>
  <c r="I39" i="8"/>
  <c r="I35" i="8"/>
  <c r="I34" i="8"/>
  <c r="I33" i="8"/>
  <c r="I30" i="8"/>
  <c r="I29" i="8"/>
  <c r="G41" i="8"/>
  <c r="G40" i="8"/>
  <c r="G39" i="8"/>
  <c r="G35" i="8"/>
  <c r="G34" i="8"/>
  <c r="G33" i="8"/>
  <c r="G30" i="8"/>
  <c r="G29" i="8"/>
  <c r="E41" i="8"/>
  <c r="E40" i="8"/>
  <c r="E39" i="8"/>
  <c r="E35" i="8"/>
  <c r="E34" i="8"/>
  <c r="E33" i="8"/>
  <c r="E30" i="8"/>
  <c r="E29" i="8"/>
  <c r="K18" i="8"/>
  <c r="K17" i="8"/>
  <c r="K13" i="8"/>
  <c r="K12" i="8"/>
  <c r="K11" i="8"/>
  <c r="K8" i="8"/>
  <c r="K7" i="8"/>
  <c r="I18" i="8"/>
  <c r="I17" i="8"/>
  <c r="I13" i="8"/>
  <c r="I12" i="8"/>
  <c r="I11" i="8"/>
  <c r="I8" i="8"/>
  <c r="I7" i="8"/>
  <c r="G18" i="8"/>
  <c r="G17" i="8"/>
  <c r="G13" i="8"/>
  <c r="G12" i="8"/>
  <c r="G11" i="8"/>
  <c r="G8" i="8"/>
  <c r="G7" i="8"/>
  <c r="E18" i="8"/>
  <c r="E13" i="8"/>
  <c r="E12" i="8"/>
  <c r="E11" i="8"/>
  <c r="E8" i="8"/>
  <c r="E7" i="8"/>
  <c r="G41" i="3"/>
  <c r="D35" i="3"/>
  <c r="J19" i="3"/>
  <c r="J13" i="3"/>
  <c r="H19" i="3"/>
  <c r="H13" i="3"/>
  <c r="F19" i="3"/>
  <c r="I19" i="3" s="1"/>
  <c r="F13" i="3"/>
  <c r="I13" i="3" s="1"/>
  <c r="K41" i="3"/>
  <c r="K40" i="3"/>
  <c r="K39" i="3"/>
  <c r="K38" i="3"/>
  <c r="K34" i="3"/>
  <c r="K33" i="3"/>
  <c r="K30" i="3"/>
  <c r="K29" i="3"/>
  <c r="I41" i="3"/>
  <c r="I39" i="3"/>
  <c r="I38" i="3"/>
  <c r="I34" i="3"/>
  <c r="I33" i="3"/>
  <c r="I30" i="3"/>
  <c r="I29" i="3"/>
  <c r="G39" i="3"/>
  <c r="G38" i="3"/>
  <c r="G34" i="3"/>
  <c r="G33" i="3"/>
  <c r="G30" i="3"/>
  <c r="G29" i="3"/>
  <c r="E41" i="3"/>
  <c r="E39" i="3"/>
  <c r="E38" i="3"/>
  <c r="E34" i="3"/>
  <c r="E33" i="3"/>
  <c r="E30" i="3"/>
  <c r="E29" i="3"/>
  <c r="K19" i="3"/>
  <c r="K18" i="3"/>
  <c r="K17" i="3"/>
  <c r="K16" i="3"/>
  <c r="K13" i="3"/>
  <c r="K12" i="3"/>
  <c r="K11" i="3"/>
  <c r="K8" i="3"/>
  <c r="K7" i="3"/>
  <c r="I18" i="3"/>
  <c r="I17" i="3"/>
  <c r="I16" i="3"/>
  <c r="I12" i="3"/>
  <c r="I11" i="3"/>
  <c r="I8" i="3"/>
  <c r="I7" i="3"/>
  <c r="G18" i="3"/>
  <c r="G17" i="3"/>
  <c r="G16" i="3"/>
  <c r="G12" i="3"/>
  <c r="G11" i="3"/>
  <c r="G8" i="3"/>
  <c r="G7" i="3"/>
  <c r="E18" i="3"/>
  <c r="E17" i="3"/>
  <c r="E16" i="3"/>
  <c r="E12" i="3"/>
  <c r="E11" i="3"/>
  <c r="E8" i="3"/>
  <c r="E7" i="3"/>
  <c r="F17" i="5"/>
  <c r="F18" i="5" s="1"/>
  <c r="F19" i="5" s="1"/>
  <c r="F20" i="5" s="1"/>
  <c r="F21" i="5" s="1"/>
  <c r="F22" i="5" s="1"/>
  <c r="F23" i="5" s="1"/>
  <c r="F24" i="5" s="1"/>
  <c r="F25" i="5" s="1"/>
  <c r="F26" i="5" s="1"/>
  <c r="F27" i="5" s="1"/>
  <c r="F28" i="5" s="1"/>
  <c r="F29" i="5" s="1"/>
  <c r="F30" i="5" s="1"/>
  <c r="F31" i="5" s="1"/>
  <c r="F32" i="5" s="1"/>
  <c r="F33" i="5" s="1"/>
  <c r="F34" i="5" s="1"/>
  <c r="F35" i="5" s="1"/>
  <c r="F36" i="5" s="1"/>
  <c r="F37" i="5" s="1"/>
  <c r="F38" i="5" s="1"/>
  <c r="F39" i="5" s="1"/>
  <c r="F40" i="5" s="1"/>
  <c r="F41" i="5" s="1"/>
  <c r="F42" i="5" s="1"/>
  <c r="F43" i="5" s="1"/>
  <c r="F44" i="5" s="1"/>
  <c r="F45" i="5" s="1"/>
  <c r="L5" i="11" l="1"/>
  <c r="E1" i="13" l="1"/>
  <c r="C12" i="13"/>
  <c r="F13" i="7"/>
  <c r="E3" i="13"/>
  <c r="H19" i="8"/>
  <c r="K19" i="8" s="1"/>
  <c r="H14" i="8"/>
  <c r="K14" i="8" s="1"/>
  <c r="F19" i="8"/>
  <c r="I19" i="8" s="1"/>
  <c r="F14" i="8"/>
  <c r="I14" i="8" s="1"/>
  <c r="D19" i="8"/>
  <c r="G19" i="8" s="1"/>
  <c r="D14" i="8"/>
  <c r="G14" i="8" s="1"/>
  <c r="B19" i="8"/>
  <c r="E19" i="8" s="1"/>
  <c r="B14" i="8"/>
  <c r="E14" i="8" s="1"/>
  <c r="D19" i="3"/>
  <c r="G19" i="3" s="1"/>
  <c r="D13" i="3"/>
  <c r="G13" i="3" s="1"/>
  <c r="B19" i="3"/>
  <c r="E19" i="3" s="1"/>
  <c r="B13" i="3"/>
  <c r="E2" i="14"/>
  <c r="E2" i="13"/>
  <c r="E2" i="5"/>
  <c r="E3" i="4"/>
  <c r="B2" i="12"/>
  <c r="B2" i="8"/>
  <c r="B2" i="3"/>
  <c r="E1" i="14"/>
  <c r="E1" i="5"/>
  <c r="E1" i="4"/>
  <c r="B1" i="12"/>
  <c r="B1" i="3"/>
  <c r="D1" i="7"/>
  <c r="D2" i="7"/>
  <c r="A1" i="7"/>
  <c r="B21" i="3" l="1"/>
  <c r="E21" i="3" s="1"/>
  <c r="E13" i="3"/>
  <c r="F21" i="3"/>
  <c r="I21" i="3" s="1"/>
  <c r="H21" i="3"/>
  <c r="K21" i="3" s="1"/>
  <c r="D21" i="3"/>
  <c r="G21" i="3" s="1"/>
  <c r="G75" i="14"/>
  <c r="I75" i="14"/>
  <c r="J75" i="14"/>
  <c r="G76" i="14"/>
  <c r="I76" i="14"/>
  <c r="J76" i="14"/>
  <c r="I34" i="6"/>
  <c r="I31" i="6"/>
  <c r="I28" i="6"/>
  <c r="G26" i="15" l="1"/>
  <c r="G37" i="15" s="1"/>
  <c r="G28" i="15" l="1"/>
  <c r="G34" i="15" s="1"/>
  <c r="J80" i="5" l="1"/>
  <c r="J80" i="14" s="1"/>
  <c r="K26" i="4"/>
  <c r="K27" i="4" s="1"/>
  <c r="E30" i="13"/>
  <c r="J36" i="8"/>
  <c r="D31" i="13" s="1"/>
  <c r="H36" i="8"/>
  <c r="E22" i="13"/>
  <c r="F36" i="8"/>
  <c r="D42" i="8"/>
  <c r="D36" i="8"/>
  <c r="D23" i="13" l="1"/>
  <c r="I36" i="8"/>
  <c r="D20" i="13"/>
  <c r="G36" i="8"/>
  <c r="D27" i="13"/>
  <c r="K36" i="8"/>
  <c r="E31" i="13"/>
  <c r="E23" i="13"/>
  <c r="D32" i="13"/>
  <c r="D33" i="13" s="1"/>
  <c r="D34" i="13" s="1"/>
  <c r="D35" i="13" s="1"/>
  <c r="D36" i="13" s="1"/>
  <c r="D37" i="13" s="1"/>
  <c r="D38" i="13" s="1"/>
  <c r="D39" i="13" s="1"/>
  <c r="D40" i="13" s="1"/>
  <c r="D30" i="13"/>
  <c r="D26" i="13"/>
  <c r="D25" i="13"/>
  <c r="D28" i="13"/>
  <c r="D22" i="13"/>
  <c r="D24" i="13"/>
  <c r="D19" i="13"/>
  <c r="D18" i="13"/>
  <c r="D17" i="13"/>
  <c r="E18" i="13"/>
  <c r="E20" i="13"/>
  <c r="E17" i="13"/>
  <c r="E19" i="13"/>
  <c r="E26" i="13"/>
  <c r="E28" i="13"/>
  <c r="E25" i="13"/>
  <c r="E27" i="13"/>
  <c r="D21" i="13"/>
  <c r="D29" i="13"/>
  <c r="E21" i="13"/>
  <c r="E29" i="13"/>
  <c r="E24" i="13"/>
  <c r="E32" i="13"/>
  <c r="E33" i="13" s="1"/>
  <c r="E34" i="13" s="1"/>
  <c r="E35" i="13" s="1"/>
  <c r="E36" i="13" s="1"/>
  <c r="E37" i="13" s="1"/>
  <c r="E38" i="13" s="1"/>
  <c r="E39" i="13" s="1"/>
  <c r="E40" i="13" s="1"/>
  <c r="E41" i="13" s="1"/>
  <c r="E42" i="13" s="1"/>
  <c r="E43" i="13" s="1"/>
  <c r="E44" i="13" s="1"/>
  <c r="E45" i="13" s="1"/>
  <c r="E46" i="13" s="1"/>
  <c r="E47" i="13" s="1"/>
  <c r="E48" i="13" s="1"/>
  <c r="E49" i="13" s="1"/>
  <c r="E50" i="13" s="1"/>
  <c r="E51" i="13" s="1"/>
  <c r="E52" i="13" s="1"/>
  <c r="E53" i="13" s="1"/>
  <c r="E54" i="13" s="1"/>
  <c r="E55" i="13" s="1"/>
  <c r="E56" i="13" s="1"/>
  <c r="E57" i="13" s="1"/>
  <c r="E58" i="13" s="1"/>
  <c r="E59" i="13" s="1"/>
  <c r="E60" i="13" s="1"/>
  <c r="E61" i="13" s="1"/>
  <c r="E62" i="13" s="1"/>
  <c r="E63" i="13" s="1"/>
  <c r="E64" i="13" s="1"/>
  <c r="E65" i="13" s="1"/>
  <c r="E66" i="13" s="1"/>
  <c r="E67" i="13" s="1"/>
  <c r="E68" i="13" s="1"/>
  <c r="E69" i="13" s="1"/>
  <c r="E70" i="13" s="1"/>
  <c r="E71" i="13" s="1"/>
  <c r="E72" i="13" s="1"/>
  <c r="E73" i="13" s="1"/>
  <c r="E74" i="13" s="1"/>
  <c r="E75" i="13" s="1"/>
  <c r="E76" i="13" s="1"/>
  <c r="G13" i="14"/>
  <c r="I13" i="14"/>
  <c r="J13" i="14"/>
  <c r="G14" i="14"/>
  <c r="I14" i="14"/>
  <c r="J14" i="14"/>
  <c r="G15" i="14"/>
  <c r="I15" i="14"/>
  <c r="J15" i="14"/>
  <c r="G16" i="14"/>
  <c r="I16" i="14"/>
  <c r="G17" i="14"/>
  <c r="I17" i="14"/>
  <c r="J17" i="14"/>
  <c r="G18" i="14"/>
  <c r="I18" i="14"/>
  <c r="J18" i="14"/>
  <c r="G19" i="14"/>
  <c r="I19" i="14"/>
  <c r="J19" i="14"/>
  <c r="G20" i="14"/>
  <c r="I20" i="14"/>
  <c r="J20" i="14"/>
  <c r="G21" i="14"/>
  <c r="I21" i="14"/>
  <c r="J21" i="14"/>
  <c r="G22" i="14"/>
  <c r="I22" i="14"/>
  <c r="J22" i="14"/>
  <c r="G23" i="14"/>
  <c r="I23" i="14"/>
  <c r="J23" i="14"/>
  <c r="G24" i="14"/>
  <c r="I24" i="14"/>
  <c r="J24" i="14"/>
  <c r="G25" i="14"/>
  <c r="I25" i="14"/>
  <c r="J25" i="14"/>
  <c r="G26" i="14"/>
  <c r="I26" i="14"/>
  <c r="J26" i="14"/>
  <c r="G27" i="14"/>
  <c r="I27" i="14"/>
  <c r="J27" i="14"/>
  <c r="G28" i="14"/>
  <c r="I28" i="14"/>
  <c r="J28" i="14"/>
  <c r="G29" i="14"/>
  <c r="I29" i="14"/>
  <c r="J29" i="14"/>
  <c r="G30" i="14"/>
  <c r="I30" i="14"/>
  <c r="J30" i="14"/>
  <c r="G31" i="14"/>
  <c r="I31" i="14"/>
  <c r="J31" i="14"/>
  <c r="G32" i="14"/>
  <c r="I32" i="14"/>
  <c r="J32" i="14"/>
  <c r="G33" i="14"/>
  <c r="I33" i="14"/>
  <c r="J33" i="14"/>
  <c r="G34" i="14"/>
  <c r="I34" i="14"/>
  <c r="J34" i="14"/>
  <c r="G35" i="14"/>
  <c r="I35" i="14"/>
  <c r="J35" i="14"/>
  <c r="G36" i="14"/>
  <c r="I36" i="14"/>
  <c r="J36" i="14"/>
  <c r="G37" i="14"/>
  <c r="I37" i="14"/>
  <c r="J37" i="14"/>
  <c r="G38" i="14"/>
  <c r="I38" i="14"/>
  <c r="J38" i="14"/>
  <c r="G39" i="14"/>
  <c r="I39" i="14"/>
  <c r="J39" i="14"/>
  <c r="G40" i="14"/>
  <c r="I40" i="14"/>
  <c r="J40" i="14"/>
  <c r="G41" i="14"/>
  <c r="I41" i="14"/>
  <c r="J41" i="14"/>
  <c r="G42" i="14"/>
  <c r="I42" i="14"/>
  <c r="J42" i="14"/>
  <c r="G43" i="14"/>
  <c r="I43" i="14"/>
  <c r="J43" i="14"/>
  <c r="G44" i="14"/>
  <c r="I44" i="14"/>
  <c r="J44" i="14"/>
  <c r="G45" i="14"/>
  <c r="I45" i="14"/>
  <c r="J45" i="14"/>
  <c r="G46" i="14"/>
  <c r="I46" i="14"/>
  <c r="J46" i="14"/>
  <c r="G47" i="14"/>
  <c r="I47" i="14"/>
  <c r="J47" i="14"/>
  <c r="G48" i="14"/>
  <c r="I48" i="14"/>
  <c r="J48" i="14"/>
  <c r="G49" i="14"/>
  <c r="I49" i="14"/>
  <c r="J49" i="14"/>
  <c r="G50" i="14"/>
  <c r="I50" i="14"/>
  <c r="J50" i="14"/>
  <c r="G51" i="14"/>
  <c r="I51" i="14"/>
  <c r="J51" i="14"/>
  <c r="G52" i="14"/>
  <c r="I52" i="14"/>
  <c r="J52" i="14"/>
  <c r="G53" i="14"/>
  <c r="I53" i="14"/>
  <c r="J53" i="14"/>
  <c r="G54" i="14"/>
  <c r="I54" i="14"/>
  <c r="J54" i="14"/>
  <c r="G55" i="14"/>
  <c r="I55" i="14"/>
  <c r="J55" i="14"/>
  <c r="G56" i="14"/>
  <c r="I56" i="14"/>
  <c r="J56" i="14"/>
  <c r="G57" i="14"/>
  <c r="I57" i="14"/>
  <c r="J57" i="14"/>
  <c r="G58" i="14"/>
  <c r="I58" i="14"/>
  <c r="J58" i="14"/>
  <c r="G59" i="14"/>
  <c r="I59" i="14"/>
  <c r="J59" i="14"/>
  <c r="G60" i="14"/>
  <c r="I60" i="14"/>
  <c r="J60" i="14"/>
  <c r="G61" i="14"/>
  <c r="I61" i="14"/>
  <c r="J61" i="14"/>
  <c r="G62" i="14"/>
  <c r="I62" i="14"/>
  <c r="J62" i="14"/>
  <c r="G63" i="14"/>
  <c r="I63" i="14"/>
  <c r="J63" i="14"/>
  <c r="G64" i="14"/>
  <c r="I64" i="14"/>
  <c r="J64" i="14"/>
  <c r="G65" i="14"/>
  <c r="I65" i="14"/>
  <c r="J65" i="14"/>
  <c r="G66" i="14"/>
  <c r="I66" i="14"/>
  <c r="J66" i="14"/>
  <c r="G67" i="14"/>
  <c r="I67" i="14"/>
  <c r="J67" i="14"/>
  <c r="G68" i="14"/>
  <c r="I68" i="14"/>
  <c r="J68" i="14"/>
  <c r="G69" i="14"/>
  <c r="I69" i="14"/>
  <c r="J69" i="14"/>
  <c r="G70" i="14"/>
  <c r="I70" i="14"/>
  <c r="J70" i="14"/>
  <c r="G71" i="14"/>
  <c r="I71" i="14"/>
  <c r="J71" i="14"/>
  <c r="G72" i="14"/>
  <c r="I72" i="14"/>
  <c r="J72" i="14"/>
  <c r="G73" i="14"/>
  <c r="I73" i="14"/>
  <c r="J73" i="14"/>
  <c r="G74" i="14"/>
  <c r="I74" i="14"/>
  <c r="J74" i="14"/>
  <c r="J12" i="14"/>
  <c r="I12" i="14"/>
  <c r="G12" i="14"/>
  <c r="F13" i="14"/>
  <c r="F12" i="14"/>
  <c r="D41" i="13" l="1"/>
  <c r="D42" i="13" s="1"/>
  <c r="D43" i="13" s="1"/>
  <c r="D44" i="13" s="1"/>
  <c r="D45" i="13" s="1"/>
  <c r="D46" i="13" s="1"/>
  <c r="D47" i="13" s="1"/>
  <c r="D48" i="13" s="1"/>
  <c r="D49" i="13" s="1"/>
  <c r="D50" i="13" s="1"/>
  <c r="D51" i="13" s="1"/>
  <c r="D52" i="13" s="1"/>
  <c r="D53" i="13" s="1"/>
  <c r="D54" i="13" s="1"/>
  <c r="D55" i="13" s="1"/>
  <c r="D56" i="13" s="1"/>
  <c r="D57" i="13" s="1"/>
  <c r="D58" i="13" s="1"/>
  <c r="D59" i="13" s="1"/>
  <c r="D60" i="13" s="1"/>
  <c r="D61" i="13" s="1"/>
  <c r="D62" i="13" s="1"/>
  <c r="D63" i="13" s="1"/>
  <c r="D64" i="13" s="1"/>
  <c r="D65" i="13" s="1"/>
  <c r="D66" i="13" s="1"/>
  <c r="D67" i="13" s="1"/>
  <c r="D68" i="13" s="1"/>
  <c r="D69" i="13" s="1"/>
  <c r="D70" i="13" s="1"/>
  <c r="D71" i="13" s="1"/>
  <c r="D72" i="13" s="1"/>
  <c r="D73" i="13" s="1"/>
  <c r="D74" i="13" s="1"/>
  <c r="D75" i="13" s="1"/>
  <c r="J78" i="14"/>
  <c r="J81" i="14" s="1"/>
  <c r="I78" i="14"/>
  <c r="I81" i="14" s="1"/>
  <c r="G78" i="14"/>
  <c r="A2" i="14"/>
  <c r="A1" i="14"/>
  <c r="J78" i="13"/>
  <c r="I78" i="13"/>
  <c r="G78" i="13"/>
  <c r="F29" i="13"/>
  <c r="F30" i="13" s="1"/>
  <c r="F25" i="13"/>
  <c r="F21" i="13"/>
  <c r="F17" i="13"/>
  <c r="F14" i="13"/>
  <c r="O12" i="13"/>
  <c r="L78" i="13"/>
  <c r="A2" i="13"/>
  <c r="A1" i="13"/>
  <c r="D76" i="13" l="1"/>
  <c r="F31" i="13"/>
  <c r="F18" i="13"/>
  <c r="F19" i="13" s="1"/>
  <c r="F20" i="13" s="1"/>
  <c r="F17" i="14"/>
  <c r="F26" i="13"/>
  <c r="F22" i="13"/>
  <c r="F15" i="13"/>
  <c r="F16" i="13" s="1"/>
  <c r="F14" i="14"/>
  <c r="O13" i="13"/>
  <c r="O14" i="13" s="1"/>
  <c r="O15" i="13" s="1"/>
  <c r="O16" i="13" s="1"/>
  <c r="O17" i="13" s="1"/>
  <c r="O18" i="13" s="1"/>
  <c r="O19" i="13" s="1"/>
  <c r="O20" i="13" s="1"/>
  <c r="O21" i="13" s="1"/>
  <c r="O22" i="13" s="1"/>
  <c r="O23" i="13" s="1"/>
  <c r="O24" i="13" s="1"/>
  <c r="O25" i="13" s="1"/>
  <c r="O26" i="13" s="1"/>
  <c r="O27" i="13" s="1"/>
  <c r="O28" i="13" s="1"/>
  <c r="O29" i="13" s="1"/>
  <c r="O30" i="13" s="1"/>
  <c r="O31" i="13" s="1"/>
  <c r="O32" i="13" s="1"/>
  <c r="O33" i="13" s="1"/>
  <c r="O34" i="13" s="1"/>
  <c r="O35" i="13" s="1"/>
  <c r="O36" i="13" s="1"/>
  <c r="O37" i="13" s="1"/>
  <c r="O38" i="13" s="1"/>
  <c r="O39" i="13" s="1"/>
  <c r="O40" i="13" s="1"/>
  <c r="O41" i="13" s="1"/>
  <c r="O42" i="13" s="1"/>
  <c r="O43" i="13" s="1"/>
  <c r="O44" i="13" s="1"/>
  <c r="O45" i="13" s="1"/>
  <c r="O46" i="13" s="1"/>
  <c r="O47" i="13" s="1"/>
  <c r="O48" i="13" s="1"/>
  <c r="O49" i="13" s="1"/>
  <c r="O50" i="13" s="1"/>
  <c r="O51" i="13" s="1"/>
  <c r="O52" i="13" s="1"/>
  <c r="O53" i="13" s="1"/>
  <c r="O54" i="13" s="1"/>
  <c r="O55" i="13" s="1"/>
  <c r="O56" i="13" s="1"/>
  <c r="O57" i="13" s="1"/>
  <c r="O58" i="13" s="1"/>
  <c r="O59" i="13" s="1"/>
  <c r="O60" i="13" s="1"/>
  <c r="O61" i="13" s="1"/>
  <c r="O62" i="13" s="1"/>
  <c r="O63" i="13" s="1"/>
  <c r="O64" i="13" s="1"/>
  <c r="O65" i="13" s="1"/>
  <c r="O66" i="13" s="1"/>
  <c r="O67" i="13" s="1"/>
  <c r="O68" i="13" s="1"/>
  <c r="O69" i="13" s="1"/>
  <c r="O70" i="13" s="1"/>
  <c r="O71" i="13" s="1"/>
  <c r="O72" i="13" s="1"/>
  <c r="O73" i="13" s="1"/>
  <c r="O74" i="13" s="1"/>
  <c r="O75" i="13" s="1"/>
  <c r="O76" i="13" s="1"/>
  <c r="F27" i="13" l="1"/>
  <c r="F32" i="13"/>
  <c r="F23" i="13"/>
  <c r="F33" i="13" l="1"/>
  <c r="F24" i="13"/>
  <c r="F28" i="13"/>
  <c r="F34" i="13" l="1"/>
  <c r="J19" i="8"/>
  <c r="J14" i="8"/>
  <c r="D21" i="8"/>
  <c r="J42" i="3"/>
  <c r="J35" i="3"/>
  <c r="H42" i="3"/>
  <c r="H35" i="3"/>
  <c r="F42" i="3"/>
  <c r="F35" i="3"/>
  <c r="D42" i="3"/>
  <c r="G42" i="3" s="1"/>
  <c r="F23" i="3"/>
  <c r="I23" i="3" s="1"/>
  <c r="D23" i="3"/>
  <c r="G23" i="3" s="1"/>
  <c r="A2" i="7"/>
  <c r="A2" i="12"/>
  <c r="A1" i="12"/>
  <c r="A2" i="8"/>
  <c r="A1" i="8"/>
  <c r="A2" i="3"/>
  <c r="A1" i="3"/>
  <c r="A2" i="5"/>
  <c r="A1" i="5"/>
  <c r="A4" i="4"/>
  <c r="A3" i="4"/>
  <c r="A2" i="4"/>
  <c r="A1" i="4"/>
  <c r="K42" i="3" l="1"/>
  <c r="I42" i="3"/>
  <c r="I35" i="3"/>
  <c r="G35" i="3"/>
  <c r="D25" i="5"/>
  <c r="K35" i="3"/>
  <c r="D23" i="8"/>
  <c r="G23" i="8" s="1"/>
  <c r="G21" i="8"/>
  <c r="D12" i="13"/>
  <c r="C36" i="8"/>
  <c r="E12" i="13"/>
  <c r="D19" i="5"/>
  <c r="D20" i="5"/>
  <c r="D17" i="5"/>
  <c r="D18" i="5"/>
  <c r="E22" i="5"/>
  <c r="E24" i="5"/>
  <c r="E21" i="5"/>
  <c r="E23" i="5"/>
  <c r="F35" i="13"/>
  <c r="E18" i="5"/>
  <c r="E20" i="5"/>
  <c r="E17" i="5"/>
  <c r="E19" i="5"/>
  <c r="D31" i="5"/>
  <c r="D29" i="5"/>
  <c r="D30" i="5"/>
  <c r="D32" i="5"/>
  <c r="D33" i="5" s="1"/>
  <c r="D34" i="5" s="1"/>
  <c r="D35" i="5" s="1"/>
  <c r="D36" i="5" s="1"/>
  <c r="D37" i="5" s="1"/>
  <c r="D38" i="5" s="1"/>
  <c r="D39" i="5" s="1"/>
  <c r="D40" i="5" s="1"/>
  <c r="D41" i="5" s="1"/>
  <c r="D42" i="5" s="1"/>
  <c r="D43" i="5" s="1"/>
  <c r="D44" i="5" s="1"/>
  <c r="D45" i="5" s="1"/>
  <c r="D46" i="5" s="1"/>
  <c r="D47" i="5" s="1"/>
  <c r="D48" i="5" s="1"/>
  <c r="D49" i="5" s="1"/>
  <c r="D50" i="5" s="1"/>
  <c r="D51" i="5" s="1"/>
  <c r="D52" i="5" s="1"/>
  <c r="D53" i="5" s="1"/>
  <c r="D54" i="5" s="1"/>
  <c r="D55" i="5" s="1"/>
  <c r="D56" i="5" s="1"/>
  <c r="D57" i="5" s="1"/>
  <c r="D58" i="5" s="1"/>
  <c r="D59" i="5" s="1"/>
  <c r="D60" i="5" s="1"/>
  <c r="D61" i="5" s="1"/>
  <c r="D62" i="5" s="1"/>
  <c r="D63" i="5" s="1"/>
  <c r="D64" i="5" s="1"/>
  <c r="D65" i="5" s="1"/>
  <c r="D66" i="5" s="1"/>
  <c r="D67" i="5" s="1"/>
  <c r="D68" i="5" s="1"/>
  <c r="D69" i="5" s="1"/>
  <c r="D70" i="5" s="1"/>
  <c r="D71" i="5" s="1"/>
  <c r="D72" i="5" s="1"/>
  <c r="D73" i="5" s="1"/>
  <c r="D74" i="5" s="1"/>
  <c r="D75" i="5" s="1"/>
  <c r="D27" i="5"/>
  <c r="D26" i="5"/>
  <c r="D28" i="5"/>
  <c r="E30" i="5"/>
  <c r="E32" i="5"/>
  <c r="E33" i="5" s="1"/>
  <c r="E34" i="5" s="1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46" i="5" s="1"/>
  <c r="E47" i="5" s="1"/>
  <c r="E48" i="5" s="1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59" i="5" s="1"/>
  <c r="E60" i="5" s="1"/>
  <c r="E61" i="5" s="1"/>
  <c r="E62" i="5" s="1"/>
  <c r="E63" i="5" s="1"/>
  <c r="E64" i="5" s="1"/>
  <c r="E65" i="5" s="1"/>
  <c r="E66" i="5" s="1"/>
  <c r="E67" i="5" s="1"/>
  <c r="E68" i="5" s="1"/>
  <c r="E69" i="5" s="1"/>
  <c r="E70" i="5" s="1"/>
  <c r="E71" i="5" s="1"/>
  <c r="E72" i="5" s="1"/>
  <c r="E73" i="5" s="1"/>
  <c r="E74" i="5" s="1"/>
  <c r="E75" i="5" s="1"/>
  <c r="E29" i="5"/>
  <c r="E31" i="5"/>
  <c r="D23" i="5"/>
  <c r="D21" i="5"/>
  <c r="D22" i="5"/>
  <c r="D24" i="5"/>
  <c r="E26" i="5"/>
  <c r="E28" i="5"/>
  <c r="E25" i="5"/>
  <c r="E27" i="5"/>
  <c r="F21" i="8"/>
  <c r="D44" i="3"/>
  <c r="J21" i="3"/>
  <c r="H23" i="3"/>
  <c r="K23" i="3" s="1"/>
  <c r="H21" i="8"/>
  <c r="H44" i="8"/>
  <c r="K44" i="8" s="1"/>
  <c r="J21" i="8"/>
  <c r="J23" i="8" s="1"/>
  <c r="H44" i="3"/>
  <c r="D44" i="8"/>
  <c r="G44" i="8" s="1"/>
  <c r="F44" i="8"/>
  <c r="I44" i="8" s="1"/>
  <c r="J44" i="8"/>
  <c r="F44" i="3"/>
  <c r="I44" i="3" s="1"/>
  <c r="J44" i="3"/>
  <c r="K9" i="4"/>
  <c r="G44" i="3" l="1"/>
  <c r="K44" i="3"/>
  <c r="H23" i="8"/>
  <c r="K23" i="8" s="1"/>
  <c r="K21" i="8"/>
  <c r="F23" i="8"/>
  <c r="I23" i="8" s="1"/>
  <c r="I21" i="8"/>
  <c r="J23" i="3"/>
  <c r="D76" i="5"/>
  <c r="D76" i="14" s="1"/>
  <c r="D75" i="14"/>
  <c r="E76" i="5"/>
  <c r="E76" i="14" s="1"/>
  <c r="E75" i="14"/>
  <c r="F36" i="13"/>
  <c r="F25" i="14" l="1"/>
  <c r="F29" i="14"/>
  <c r="F21" i="14"/>
  <c r="F37" i="13"/>
  <c r="F18" i="14"/>
  <c r="F16" i="14"/>
  <c r="F15" i="14"/>
  <c r="J39" i="12"/>
  <c r="F38" i="13" l="1"/>
  <c r="F30" i="14"/>
  <c r="F22" i="14"/>
  <c r="F26" i="14"/>
  <c r="F20" i="14"/>
  <c r="F19" i="14"/>
  <c r="B17" i="12"/>
  <c r="E17" i="12" s="1"/>
  <c r="Q12" i="11"/>
  <c r="L8" i="11"/>
  <c r="N8" i="11" s="1"/>
  <c r="F28" i="14" l="1"/>
  <c r="F27" i="14"/>
  <c r="F31" i="14"/>
  <c r="F24" i="14"/>
  <c r="F23" i="14"/>
  <c r="F39" i="13"/>
  <c r="R8" i="11"/>
  <c r="O8" i="11"/>
  <c r="J22" i="12"/>
  <c r="D39" i="12"/>
  <c r="G39" i="12" s="1"/>
  <c r="H22" i="12"/>
  <c r="F22" i="12"/>
  <c r="D22" i="12"/>
  <c r="B22" i="12"/>
  <c r="H39" i="12"/>
  <c r="K39" i="12" s="1"/>
  <c r="F39" i="12"/>
  <c r="I39" i="12" s="1"/>
  <c r="B42" i="3"/>
  <c r="B35" i="3"/>
  <c r="C35" i="3" s="1"/>
  <c r="B42" i="8"/>
  <c r="E36" i="8"/>
  <c r="J17" i="12"/>
  <c r="C39" i="12" s="1"/>
  <c r="H17" i="12"/>
  <c r="K17" i="12" s="1"/>
  <c r="F17" i="12"/>
  <c r="I17" i="12" s="1"/>
  <c r="D17" i="12"/>
  <c r="G17" i="12" s="1"/>
  <c r="L11" i="11"/>
  <c r="N11" i="11" s="1"/>
  <c r="J41" i="12"/>
  <c r="J40" i="12"/>
  <c r="J38" i="12"/>
  <c r="J34" i="12"/>
  <c r="J33" i="12"/>
  <c r="J32" i="12"/>
  <c r="J31" i="12"/>
  <c r="H41" i="12"/>
  <c r="K41" i="12" s="1"/>
  <c r="H40" i="12"/>
  <c r="K40" i="12" s="1"/>
  <c r="H38" i="12"/>
  <c r="H34" i="12"/>
  <c r="K34" i="12" s="1"/>
  <c r="H33" i="12"/>
  <c r="K33" i="12" s="1"/>
  <c r="H32" i="12"/>
  <c r="K32" i="12" s="1"/>
  <c r="H31" i="12"/>
  <c r="F41" i="12"/>
  <c r="I41" i="12" s="1"/>
  <c r="F40" i="12"/>
  <c r="I40" i="12" s="1"/>
  <c r="F38" i="12"/>
  <c r="I38" i="12" s="1"/>
  <c r="F34" i="12"/>
  <c r="I34" i="12" s="1"/>
  <c r="F33" i="12"/>
  <c r="I33" i="12" s="1"/>
  <c r="F32" i="12"/>
  <c r="I32" i="12" s="1"/>
  <c r="F31" i="12"/>
  <c r="I31" i="12" s="1"/>
  <c r="D41" i="12"/>
  <c r="G41" i="12" s="1"/>
  <c r="D40" i="12"/>
  <c r="G40" i="12" s="1"/>
  <c r="D38" i="12"/>
  <c r="D34" i="12"/>
  <c r="G34" i="12" s="1"/>
  <c r="D33" i="12"/>
  <c r="G33" i="12" s="1"/>
  <c r="D32" i="12"/>
  <c r="G32" i="12" s="1"/>
  <c r="D31" i="12"/>
  <c r="B41" i="12"/>
  <c r="E41" i="12" s="1"/>
  <c r="B40" i="12"/>
  <c r="E40" i="12" s="1"/>
  <c r="B38" i="12"/>
  <c r="E38" i="12" s="1"/>
  <c r="B34" i="12"/>
  <c r="E34" i="12" s="1"/>
  <c r="B33" i="12"/>
  <c r="E33" i="12" s="1"/>
  <c r="B32" i="12"/>
  <c r="E32" i="12" s="1"/>
  <c r="B31" i="12"/>
  <c r="J16" i="12"/>
  <c r="J12" i="12"/>
  <c r="C34" i="12" s="1"/>
  <c r="J11" i="12"/>
  <c r="C33" i="12" s="1"/>
  <c r="J10" i="12"/>
  <c r="C32" i="12" s="1"/>
  <c r="J9" i="12"/>
  <c r="H11" i="12"/>
  <c r="K11" i="12" s="1"/>
  <c r="H10" i="12"/>
  <c r="K10" i="12" s="1"/>
  <c r="H9" i="12"/>
  <c r="K9" i="12" s="1"/>
  <c r="F11" i="12"/>
  <c r="I11" i="12" s="1"/>
  <c r="F10" i="12"/>
  <c r="I10" i="12" s="1"/>
  <c r="F9" i="12"/>
  <c r="I9" i="12" s="1"/>
  <c r="D11" i="12"/>
  <c r="G11" i="12" s="1"/>
  <c r="D10" i="12"/>
  <c r="G10" i="12" s="1"/>
  <c r="D9" i="12"/>
  <c r="G9" i="12" s="1"/>
  <c r="B11" i="12"/>
  <c r="E11" i="12" s="1"/>
  <c r="B10" i="12"/>
  <c r="E10" i="12" s="1"/>
  <c r="B9" i="12"/>
  <c r="E9" i="12" s="1"/>
  <c r="B12" i="11"/>
  <c r="K12" i="11"/>
  <c r="K13" i="11" s="1"/>
  <c r="K14" i="11" s="1"/>
  <c r="J17" i="11"/>
  <c r="K16" i="11"/>
  <c r="I17" i="11"/>
  <c r="L10" i="11"/>
  <c r="N10" i="11" s="1"/>
  <c r="C16" i="11"/>
  <c r="C17" i="11"/>
  <c r="K17" i="11"/>
  <c r="B16" i="12"/>
  <c r="E16" i="12" s="1"/>
  <c r="B12" i="12"/>
  <c r="E12" i="12" s="1"/>
  <c r="D16" i="12"/>
  <c r="G16" i="12" s="1"/>
  <c r="D12" i="12"/>
  <c r="G12" i="12" s="1"/>
  <c r="F16" i="12"/>
  <c r="I16" i="12" s="1"/>
  <c r="H16" i="12"/>
  <c r="K16" i="12" s="1"/>
  <c r="L34" i="6"/>
  <c r="Q34" i="6" s="1"/>
  <c r="L31" i="6"/>
  <c r="Q33" i="6" s="1"/>
  <c r="M15" i="5" s="1"/>
  <c r="L28" i="6"/>
  <c r="Q32" i="6" s="1"/>
  <c r="M14" i="5" s="1"/>
  <c r="L25" i="6"/>
  <c r="Q31" i="6" s="1"/>
  <c r="M13" i="5" s="1"/>
  <c r="I25" i="6"/>
  <c r="L22" i="6"/>
  <c r="Q30" i="6" s="1"/>
  <c r="M12" i="5" s="1"/>
  <c r="I22" i="6"/>
  <c r="L19" i="6"/>
  <c r="Q29" i="6" s="1"/>
  <c r="G16" i="6"/>
  <c r="G17" i="6" s="1"/>
  <c r="G18" i="6" s="1"/>
  <c r="G78" i="5"/>
  <c r="K23" i="4"/>
  <c r="J16" i="11"/>
  <c r="J12" i="11"/>
  <c r="J13" i="11" s="1"/>
  <c r="J14" i="11" s="1"/>
  <c r="D17" i="11"/>
  <c r="D12" i="11"/>
  <c r="D13" i="11" s="1"/>
  <c r="D14" i="11" s="1"/>
  <c r="D16" i="11"/>
  <c r="E16" i="11"/>
  <c r="F17" i="11"/>
  <c r="F16" i="11"/>
  <c r="F12" i="11"/>
  <c r="F13" i="11" s="1"/>
  <c r="F14" i="11" s="1"/>
  <c r="G17" i="11"/>
  <c r="H17" i="11"/>
  <c r="G16" i="11"/>
  <c r="G12" i="11"/>
  <c r="G13" i="11" s="1"/>
  <c r="G14" i="11" s="1"/>
  <c r="H16" i="11"/>
  <c r="H12" i="11"/>
  <c r="H13" i="11" s="1"/>
  <c r="H14" i="11" s="1"/>
  <c r="H12" i="12"/>
  <c r="K12" i="12" s="1"/>
  <c r="F12" i="12"/>
  <c r="I12" i="12" s="1"/>
  <c r="N5" i="11"/>
  <c r="C12" i="11"/>
  <c r="C13" i="11" s="1"/>
  <c r="C14" i="11" s="1"/>
  <c r="L7" i="11"/>
  <c r="E17" i="11"/>
  <c r="L9" i="11"/>
  <c r="N9" i="11" s="1"/>
  <c r="E12" i="11"/>
  <c r="E13" i="11" s="1"/>
  <c r="E14" i="11" s="1"/>
  <c r="I16" i="11"/>
  <c r="I12" i="11"/>
  <c r="I13" i="11" s="1"/>
  <c r="I14" i="11" s="1"/>
  <c r="L24" i="4"/>
  <c r="C12" i="14" s="1"/>
  <c r="B21" i="8"/>
  <c r="H18" i="12"/>
  <c r="K18" i="12" s="1"/>
  <c r="K38" i="12" l="1"/>
  <c r="G38" i="12"/>
  <c r="K31" i="12"/>
  <c r="G31" i="12"/>
  <c r="C38" i="12"/>
  <c r="E42" i="3"/>
  <c r="C42" i="3"/>
  <c r="E42" i="8"/>
  <c r="C42" i="8"/>
  <c r="B23" i="8"/>
  <c r="E23" i="8" s="1"/>
  <c r="E21" i="8"/>
  <c r="M13" i="14"/>
  <c r="N7" i="11"/>
  <c r="L12" i="11"/>
  <c r="E31" i="12"/>
  <c r="C31" i="12"/>
  <c r="D14" i="5"/>
  <c r="E35" i="3"/>
  <c r="B13" i="12"/>
  <c r="E13" i="12" s="1"/>
  <c r="D13" i="12"/>
  <c r="H19" i="12"/>
  <c r="F40" i="13"/>
  <c r="F32" i="14"/>
  <c r="K12" i="13"/>
  <c r="N12" i="13" s="1"/>
  <c r="C13" i="13" s="1"/>
  <c r="M12" i="14"/>
  <c r="O12" i="5"/>
  <c r="H46" i="14"/>
  <c r="H62" i="14"/>
  <c r="E13" i="13"/>
  <c r="E25" i="14"/>
  <c r="E57" i="14"/>
  <c r="E73" i="14"/>
  <c r="E16" i="13"/>
  <c r="E32" i="14"/>
  <c r="E14" i="13"/>
  <c r="E30" i="14"/>
  <c r="E46" i="14"/>
  <c r="E62" i="14"/>
  <c r="E55" i="14"/>
  <c r="E36" i="14"/>
  <c r="E52" i="14"/>
  <c r="E15" i="13"/>
  <c r="E19" i="14"/>
  <c r="E47" i="14"/>
  <c r="E51" i="14"/>
  <c r="E20" i="14"/>
  <c r="E28" i="14"/>
  <c r="D15" i="13"/>
  <c r="D14" i="13"/>
  <c r="D16" i="13"/>
  <c r="D38" i="14"/>
  <c r="D42" i="14"/>
  <c r="D52" i="14"/>
  <c r="D58" i="14"/>
  <c r="D70" i="14"/>
  <c r="D48" i="14"/>
  <c r="D62" i="14"/>
  <c r="D72" i="14"/>
  <c r="D13" i="13"/>
  <c r="D17" i="14"/>
  <c r="D21" i="14"/>
  <c r="D29" i="14"/>
  <c r="D33" i="14"/>
  <c r="D37" i="14"/>
  <c r="D47" i="14"/>
  <c r="D53" i="14"/>
  <c r="D59" i="14"/>
  <c r="D67" i="14"/>
  <c r="D73" i="14"/>
  <c r="E27" i="14"/>
  <c r="E39" i="14"/>
  <c r="E67" i="14"/>
  <c r="E16" i="5"/>
  <c r="E24" i="14"/>
  <c r="E40" i="14"/>
  <c r="E44" i="14"/>
  <c r="E48" i="14"/>
  <c r="E56" i="14"/>
  <c r="E60" i="14"/>
  <c r="E64" i="14"/>
  <c r="E68" i="14"/>
  <c r="E72" i="14"/>
  <c r="E17" i="14"/>
  <c r="E21" i="14"/>
  <c r="E29" i="14"/>
  <c r="E33" i="14"/>
  <c r="E41" i="14"/>
  <c r="E49" i="14"/>
  <c r="E61" i="14"/>
  <c r="E69" i="14"/>
  <c r="E13" i="5"/>
  <c r="E37" i="14"/>
  <c r="E45" i="14"/>
  <c r="E53" i="14"/>
  <c r="E65" i="14"/>
  <c r="E12" i="14"/>
  <c r="E14" i="5"/>
  <c r="E18" i="14"/>
  <c r="E22" i="14"/>
  <c r="E26" i="14"/>
  <c r="E34" i="14"/>
  <c r="E38" i="14"/>
  <c r="E42" i="14"/>
  <c r="E50" i="14"/>
  <c r="E54" i="14"/>
  <c r="E58" i="14"/>
  <c r="E66" i="14"/>
  <c r="E70" i="14"/>
  <c r="E74" i="14"/>
  <c r="E15" i="5"/>
  <c r="E23" i="14"/>
  <c r="E31" i="14"/>
  <c r="E35" i="14"/>
  <c r="E43" i="14"/>
  <c r="E59" i="14"/>
  <c r="E63" i="14"/>
  <c r="E71" i="14"/>
  <c r="D18" i="14"/>
  <c r="D22" i="14"/>
  <c r="D26" i="14"/>
  <c r="D30" i="14"/>
  <c r="D34" i="14"/>
  <c r="D44" i="14"/>
  <c r="D56" i="14"/>
  <c r="D66" i="14"/>
  <c r="D74" i="14"/>
  <c r="D16" i="5"/>
  <c r="D20" i="14"/>
  <c r="D24" i="14"/>
  <c r="D28" i="14"/>
  <c r="D32" i="14"/>
  <c r="D36" i="14"/>
  <c r="D40" i="14"/>
  <c r="D46" i="14"/>
  <c r="D50" i="14"/>
  <c r="D54" i="14"/>
  <c r="D60" i="14"/>
  <c r="D64" i="14"/>
  <c r="D68" i="14"/>
  <c r="D13" i="5"/>
  <c r="D19" i="14"/>
  <c r="D25" i="14"/>
  <c r="D27" i="14"/>
  <c r="D31" i="14"/>
  <c r="D41" i="14"/>
  <c r="D45" i="14"/>
  <c r="D49" i="14"/>
  <c r="D57" i="14"/>
  <c r="D63" i="14"/>
  <c r="D71" i="14"/>
  <c r="D15" i="5"/>
  <c r="D23" i="14"/>
  <c r="D35" i="14"/>
  <c r="D39" i="14"/>
  <c r="D43" i="14"/>
  <c r="D51" i="14"/>
  <c r="D55" i="14"/>
  <c r="D61" i="14"/>
  <c r="D65" i="14"/>
  <c r="D69" i="14"/>
  <c r="E17" i="6"/>
  <c r="D17" i="6" s="1"/>
  <c r="E19" i="6"/>
  <c r="D19" i="6" s="1"/>
  <c r="H35" i="12"/>
  <c r="J42" i="12"/>
  <c r="J43" i="12" s="1"/>
  <c r="D35" i="12"/>
  <c r="E18" i="6"/>
  <c r="D18" i="6" s="1"/>
  <c r="O9" i="11"/>
  <c r="R9" i="11"/>
  <c r="O10" i="11"/>
  <c r="R10" i="11"/>
  <c r="R11" i="11"/>
  <c r="O11" i="11"/>
  <c r="O7" i="11"/>
  <c r="R7" i="11"/>
  <c r="L13" i="11"/>
  <c r="O5" i="11"/>
  <c r="R5" i="11"/>
  <c r="B44" i="8"/>
  <c r="F35" i="12"/>
  <c r="I35" i="12" s="1"/>
  <c r="B23" i="3"/>
  <c r="E23" i="3" s="1"/>
  <c r="B18" i="12"/>
  <c r="F18" i="12"/>
  <c r="J13" i="12"/>
  <c r="J35" i="12"/>
  <c r="J36" i="12" s="1"/>
  <c r="D18" i="12"/>
  <c r="G18" i="12" s="1"/>
  <c r="F13" i="12"/>
  <c r="F42" i="12"/>
  <c r="B39" i="12"/>
  <c r="E39" i="12" s="1"/>
  <c r="B35" i="12"/>
  <c r="D42" i="12"/>
  <c r="H42" i="12"/>
  <c r="J18" i="12"/>
  <c r="C41" i="12" s="1"/>
  <c r="B44" i="3"/>
  <c r="H13" i="12"/>
  <c r="K13" i="12" s="1"/>
  <c r="E13" i="14" l="1"/>
  <c r="E16" i="14"/>
  <c r="D16" i="14"/>
  <c r="E44" i="3"/>
  <c r="C44" i="3"/>
  <c r="E44" i="8"/>
  <c r="C44" i="8"/>
  <c r="D15" i="14"/>
  <c r="D14" i="12"/>
  <c r="G13" i="12"/>
  <c r="H43" i="12"/>
  <c r="K43" i="12" s="1"/>
  <c r="K42" i="12"/>
  <c r="F43" i="12"/>
  <c r="I43" i="12" s="1"/>
  <c r="I42" i="12"/>
  <c r="H36" i="12"/>
  <c r="K35" i="12"/>
  <c r="D43" i="12"/>
  <c r="G43" i="12" s="1"/>
  <c r="G42" i="12"/>
  <c r="F14" i="12"/>
  <c r="I13" i="12"/>
  <c r="F19" i="12"/>
  <c r="I19" i="12" s="1"/>
  <c r="I18" i="12"/>
  <c r="B19" i="12"/>
  <c r="E19" i="12" s="1"/>
  <c r="E18" i="12"/>
  <c r="D36" i="12"/>
  <c r="G35" i="12"/>
  <c r="H20" i="12"/>
  <c r="K20" i="12" s="1"/>
  <c r="K19" i="12"/>
  <c r="C35" i="12"/>
  <c r="E35" i="12"/>
  <c r="J14" i="12"/>
  <c r="E15" i="14"/>
  <c r="D13" i="14"/>
  <c r="K13" i="13"/>
  <c r="N13" i="13" s="1"/>
  <c r="C14" i="13" s="1"/>
  <c r="K14" i="13" s="1"/>
  <c r="N14" i="13" s="1"/>
  <c r="C15" i="13" s="1"/>
  <c r="K15" i="13" s="1"/>
  <c r="N15" i="13" s="1"/>
  <c r="C16" i="13" s="1"/>
  <c r="K16" i="13" s="1"/>
  <c r="N16" i="13" s="1"/>
  <c r="C17" i="13" s="1"/>
  <c r="K17" i="13" s="1"/>
  <c r="N17" i="13" s="1"/>
  <c r="C18" i="13" s="1"/>
  <c r="K18" i="13" s="1"/>
  <c r="N18" i="13" s="1"/>
  <c r="C19" i="13" s="1"/>
  <c r="K19" i="13" s="1"/>
  <c r="N19" i="13" s="1"/>
  <c r="C20" i="13" s="1"/>
  <c r="K20" i="13" s="1"/>
  <c r="N20" i="13" s="1"/>
  <c r="C21" i="13" s="1"/>
  <c r="K21" i="13" s="1"/>
  <c r="N21" i="13" s="1"/>
  <c r="C22" i="13" s="1"/>
  <c r="K22" i="13" s="1"/>
  <c r="N22" i="13" s="1"/>
  <c r="C23" i="13" s="1"/>
  <c r="K23" i="13" s="1"/>
  <c r="N23" i="13" s="1"/>
  <c r="C24" i="13" s="1"/>
  <c r="K24" i="13" s="1"/>
  <c r="N24" i="13" s="1"/>
  <c r="C25" i="13" s="1"/>
  <c r="K25" i="13" s="1"/>
  <c r="N25" i="13" s="1"/>
  <c r="C26" i="13" s="1"/>
  <c r="K26" i="13" s="1"/>
  <c r="N26" i="13" s="1"/>
  <c r="C27" i="13" s="1"/>
  <c r="K27" i="13" s="1"/>
  <c r="N27" i="13" s="1"/>
  <c r="C28" i="13" s="1"/>
  <c r="K28" i="13" s="1"/>
  <c r="N28" i="13" s="1"/>
  <c r="C29" i="13" s="1"/>
  <c r="K29" i="13" s="1"/>
  <c r="N29" i="13" s="1"/>
  <c r="C30" i="13" s="1"/>
  <c r="K30" i="13" s="1"/>
  <c r="N30" i="13" s="1"/>
  <c r="C31" i="13" s="1"/>
  <c r="K31" i="13" s="1"/>
  <c r="N31" i="13" s="1"/>
  <c r="C32" i="13" s="1"/>
  <c r="K32" i="13" s="1"/>
  <c r="N32" i="13" s="1"/>
  <c r="C33" i="13" s="1"/>
  <c r="K33" i="13" s="1"/>
  <c r="N33" i="13" s="1"/>
  <c r="C34" i="13" s="1"/>
  <c r="K34" i="13" s="1"/>
  <c r="N34" i="13" s="1"/>
  <c r="C35" i="13" s="1"/>
  <c r="K35" i="13" s="1"/>
  <c r="N35" i="13" s="1"/>
  <c r="C36" i="13" s="1"/>
  <c r="K36" i="13" s="1"/>
  <c r="N36" i="13" s="1"/>
  <c r="C37" i="13" s="1"/>
  <c r="K37" i="13" s="1"/>
  <c r="N37" i="13" s="1"/>
  <c r="C38" i="13" s="1"/>
  <c r="K38" i="13" s="1"/>
  <c r="N38" i="13" s="1"/>
  <c r="C39" i="13" s="1"/>
  <c r="K39" i="13" s="1"/>
  <c r="N39" i="13" s="1"/>
  <c r="C40" i="13" s="1"/>
  <c r="K40" i="13" s="1"/>
  <c r="N40" i="13" s="1"/>
  <c r="C41" i="13" s="1"/>
  <c r="H50" i="14"/>
  <c r="H66" i="14"/>
  <c r="H76" i="14"/>
  <c r="H75" i="14"/>
  <c r="H47" i="14"/>
  <c r="H63" i="14"/>
  <c r="H45" i="14"/>
  <c r="H65" i="14"/>
  <c r="H48" i="14"/>
  <c r="H64" i="14"/>
  <c r="H27" i="14"/>
  <c r="H36" i="14"/>
  <c r="H18" i="14"/>
  <c r="H12" i="14"/>
  <c r="H78" i="13"/>
  <c r="H38" i="14"/>
  <c r="H31" i="14"/>
  <c r="F33" i="14"/>
  <c r="H23" i="14"/>
  <c r="H49" i="14"/>
  <c r="H54" i="14"/>
  <c r="H70" i="14"/>
  <c r="H51" i="14"/>
  <c r="H67" i="14"/>
  <c r="H53" i="14"/>
  <c r="H69" i="14"/>
  <c r="H52" i="14"/>
  <c r="H68" i="14"/>
  <c r="H25" i="14"/>
  <c r="H35" i="14"/>
  <c r="H17" i="14"/>
  <c r="H13" i="14"/>
  <c r="H39" i="14"/>
  <c r="H29" i="14"/>
  <c r="H21" i="14"/>
  <c r="H42" i="14"/>
  <c r="H58" i="14"/>
  <c r="H74" i="14"/>
  <c r="H55" i="14"/>
  <c r="H71" i="14"/>
  <c r="H57" i="14"/>
  <c r="H73" i="14"/>
  <c r="H56" i="14"/>
  <c r="H72" i="14"/>
  <c r="H26" i="14"/>
  <c r="H33" i="14"/>
  <c r="H20" i="14"/>
  <c r="H14" i="14"/>
  <c r="H15" i="14"/>
  <c r="H40" i="14"/>
  <c r="H32" i="14"/>
  <c r="F41" i="13"/>
  <c r="H24" i="14"/>
  <c r="H43" i="14"/>
  <c r="H59" i="14"/>
  <c r="H41" i="14"/>
  <c r="H61" i="14"/>
  <c r="H44" i="14"/>
  <c r="H60" i="14"/>
  <c r="H28" i="14"/>
  <c r="O12" i="14"/>
  <c r="O13" i="14" s="1"/>
  <c r="O13" i="5"/>
  <c r="H34" i="14"/>
  <c r="H19" i="14"/>
  <c r="H16" i="14"/>
  <c r="H37" i="14"/>
  <c r="H30" i="14"/>
  <c r="H22" i="14"/>
  <c r="E14" i="14"/>
  <c r="D14" i="14"/>
  <c r="D12" i="14"/>
  <c r="K12" i="5"/>
  <c r="K19" i="6"/>
  <c r="P29" i="6" s="1"/>
  <c r="B42" i="12"/>
  <c r="F36" i="12"/>
  <c r="H78" i="5"/>
  <c r="H80" i="5" s="1"/>
  <c r="J78" i="5"/>
  <c r="F44" i="12"/>
  <c r="I44" i="12" s="1"/>
  <c r="F21" i="12"/>
  <c r="I21" i="12" s="1"/>
  <c r="B14" i="12"/>
  <c r="J44" i="12"/>
  <c r="D44" i="12"/>
  <c r="F20" i="12"/>
  <c r="I20" i="12" s="1"/>
  <c r="H44" i="12"/>
  <c r="B36" i="12"/>
  <c r="D19" i="12"/>
  <c r="H14" i="12"/>
  <c r="H21" i="12"/>
  <c r="J19" i="12"/>
  <c r="K44" i="12" l="1"/>
  <c r="G44" i="12"/>
  <c r="B21" i="12"/>
  <c r="E21" i="12" s="1"/>
  <c r="B20" i="12"/>
  <c r="E20" i="12" s="1"/>
  <c r="D20" i="12"/>
  <c r="G20" i="12" s="1"/>
  <c r="G19" i="12"/>
  <c r="H23" i="12"/>
  <c r="K23" i="12" s="1"/>
  <c r="K21" i="12"/>
  <c r="B43" i="12"/>
  <c r="E43" i="12" s="1"/>
  <c r="E42" i="12"/>
  <c r="K12" i="14"/>
  <c r="I80" i="5"/>
  <c r="I78" i="5" s="1"/>
  <c r="I80" i="14"/>
  <c r="F42" i="13"/>
  <c r="F34" i="14"/>
  <c r="H78" i="14"/>
  <c r="K41" i="13"/>
  <c r="N41" i="13" s="1"/>
  <c r="C42" i="13" s="1"/>
  <c r="D78" i="14"/>
  <c r="E78" i="14"/>
  <c r="D78" i="13"/>
  <c r="E78" i="13"/>
  <c r="J19" i="6"/>
  <c r="B44" i="12"/>
  <c r="E44" i="12" s="1"/>
  <c r="J81" i="5"/>
  <c r="F24" i="12"/>
  <c r="F23" i="12"/>
  <c r="I23" i="12" s="1"/>
  <c r="C216" i="6"/>
  <c r="I19" i="6"/>
  <c r="I216" i="6" s="1"/>
  <c r="G19" i="6"/>
  <c r="D21" i="12"/>
  <c r="J21" i="12"/>
  <c r="J23" i="12" s="1"/>
  <c r="H24" i="12"/>
  <c r="J20" i="12"/>
  <c r="C42" i="12" s="1"/>
  <c r="C44" i="12" l="1"/>
  <c r="B23" i="12"/>
  <c r="E23" i="12" s="1"/>
  <c r="B24" i="12"/>
  <c r="K42" i="13"/>
  <c r="N42" i="13" s="1"/>
  <c r="C43" i="13" s="1"/>
  <c r="D23" i="12"/>
  <c r="G23" i="12" s="1"/>
  <c r="G21" i="12"/>
  <c r="H80" i="14"/>
  <c r="H81" i="14"/>
  <c r="F35" i="14"/>
  <c r="F43" i="13"/>
  <c r="J24" i="12"/>
  <c r="B45" i="12"/>
  <c r="G10" i="6"/>
  <c r="K31" i="4" s="1"/>
  <c r="I81" i="5"/>
  <c r="G6" i="6"/>
  <c r="G5" i="6" s="1"/>
  <c r="K34" i="4"/>
  <c r="E20" i="6"/>
  <c r="G20" i="6"/>
  <c r="D24" i="12"/>
  <c r="K43" i="13" l="1"/>
  <c r="N43" i="13" s="1"/>
  <c r="C44" i="13" s="1"/>
  <c r="F44" i="13"/>
  <c r="F36" i="14"/>
  <c r="D59" i="6"/>
  <c r="D81" i="6"/>
  <c r="D86" i="6"/>
  <c r="D183" i="6"/>
  <c r="D181" i="6"/>
  <c r="D192" i="6"/>
  <c r="D68" i="6"/>
  <c r="D148" i="6"/>
  <c r="D188" i="6"/>
  <c r="D161" i="6"/>
  <c r="D45" i="6"/>
  <c r="D153" i="6"/>
  <c r="D108" i="6"/>
  <c r="D95" i="6"/>
  <c r="D75" i="6"/>
  <c r="D74" i="6"/>
  <c r="D135" i="6"/>
  <c r="D172" i="6"/>
  <c r="D100" i="6"/>
  <c r="D107" i="6"/>
  <c r="D168" i="6"/>
  <c r="D151" i="6"/>
  <c r="D197" i="6"/>
  <c r="D38" i="6"/>
  <c r="D114" i="6"/>
  <c r="D150" i="6"/>
  <c r="D165" i="6"/>
  <c r="D78" i="6"/>
  <c r="D180" i="6"/>
  <c r="D125" i="6"/>
  <c r="D110" i="6"/>
  <c r="D106" i="6"/>
  <c r="D76" i="6"/>
  <c r="D159" i="6"/>
  <c r="D36" i="6"/>
  <c r="D69" i="6"/>
  <c r="D174" i="6"/>
  <c r="D72" i="6"/>
  <c r="D126" i="6"/>
  <c r="D79" i="6"/>
  <c r="D185" i="6"/>
  <c r="D109" i="6"/>
  <c r="D101" i="6"/>
  <c r="D170" i="6"/>
  <c r="D80" i="6"/>
  <c r="D200" i="6"/>
  <c r="D97" i="6"/>
  <c r="D54" i="6"/>
  <c r="D105" i="6"/>
  <c r="D115" i="6"/>
  <c r="D149" i="6"/>
  <c r="D182" i="6"/>
  <c r="D140" i="6"/>
  <c r="D129" i="6"/>
  <c r="D116" i="6"/>
  <c r="D199" i="6"/>
  <c r="D40" i="6"/>
  <c r="D103" i="6"/>
  <c r="D163" i="6"/>
  <c r="D178" i="6"/>
  <c r="D167" i="6"/>
  <c r="D51" i="6"/>
  <c r="D154" i="6"/>
  <c r="D35" i="6"/>
  <c r="D158" i="6"/>
  <c r="D111" i="6"/>
  <c r="D209" i="6"/>
  <c r="D206" i="6"/>
  <c r="D91" i="6"/>
  <c r="D176" i="6"/>
  <c r="D202" i="6"/>
  <c r="D89" i="6"/>
  <c r="D171" i="6"/>
  <c r="D118" i="6"/>
  <c r="D47" i="6"/>
  <c r="D156" i="6"/>
  <c r="D152" i="6"/>
  <c r="D84" i="6"/>
  <c r="D122" i="6"/>
  <c r="D119" i="6"/>
  <c r="D96" i="6"/>
  <c r="D77" i="6"/>
  <c r="D214" i="6"/>
  <c r="D128" i="6"/>
  <c r="D82" i="6"/>
  <c r="D83" i="6"/>
  <c r="D48" i="6"/>
  <c r="D67" i="6"/>
  <c r="D43" i="6"/>
  <c r="D92" i="6"/>
  <c r="D130" i="6"/>
  <c r="D37" i="6"/>
  <c r="D120" i="6"/>
  <c r="D155" i="6"/>
  <c r="D87" i="6"/>
  <c r="D63" i="6"/>
  <c r="D194" i="6"/>
  <c r="D121" i="6"/>
  <c r="D160" i="6"/>
  <c r="D169" i="6"/>
  <c r="D204" i="6"/>
  <c r="D205" i="6"/>
  <c r="D193" i="6"/>
  <c r="D73" i="6"/>
  <c r="D93" i="6"/>
  <c r="D85" i="6"/>
  <c r="D203" i="6"/>
  <c r="D102" i="6"/>
  <c r="D98" i="6"/>
  <c r="D145" i="6"/>
  <c r="D50" i="6"/>
  <c r="D157" i="6"/>
  <c r="D57" i="6"/>
  <c r="D195" i="6"/>
  <c r="D189" i="6"/>
  <c r="D201" i="6"/>
  <c r="D184" i="6"/>
  <c r="D146" i="6"/>
  <c r="D127" i="6"/>
  <c r="D62" i="6"/>
  <c r="D139" i="6"/>
  <c r="D141" i="6"/>
  <c r="D90" i="6"/>
  <c r="D198" i="6"/>
  <c r="D66" i="6"/>
  <c r="D212" i="6"/>
  <c r="D166" i="6"/>
  <c r="D104" i="6"/>
  <c r="D49" i="6"/>
  <c r="D65" i="6"/>
  <c r="G7" i="6"/>
  <c r="D56" i="6"/>
  <c r="D123" i="6"/>
  <c r="D112" i="6"/>
  <c r="D55" i="6"/>
  <c r="D71" i="6"/>
  <c r="D211" i="6"/>
  <c r="D131" i="6"/>
  <c r="D60" i="6"/>
  <c r="D138" i="6"/>
  <c r="D133" i="6"/>
  <c r="D44" i="6"/>
  <c r="D42" i="6"/>
  <c r="D134" i="6"/>
  <c r="D41" i="6"/>
  <c r="D190" i="6"/>
  <c r="D94" i="6"/>
  <c r="D187" i="6"/>
  <c r="D164" i="6"/>
  <c r="D191" i="6"/>
  <c r="D58" i="6"/>
  <c r="D177" i="6"/>
  <c r="D39" i="6"/>
  <c r="D213" i="6"/>
  <c r="D207" i="6"/>
  <c r="D132" i="6"/>
  <c r="D208" i="6"/>
  <c r="D186" i="6"/>
  <c r="D61" i="6"/>
  <c r="D124" i="6"/>
  <c r="D53" i="6"/>
  <c r="D179" i="6"/>
  <c r="D64" i="6"/>
  <c r="D137" i="6"/>
  <c r="D99" i="6"/>
  <c r="G8" i="6"/>
  <c r="D70" i="6"/>
  <c r="D196" i="6"/>
  <c r="D144" i="6"/>
  <c r="D136" i="6"/>
  <c r="D143" i="6"/>
  <c r="D117" i="6"/>
  <c r="D175" i="6"/>
  <c r="D162" i="6"/>
  <c r="D113" i="6"/>
  <c r="D52" i="6"/>
  <c r="D46" i="6"/>
  <c r="D210" i="6"/>
  <c r="D147" i="6"/>
  <c r="D173" i="6"/>
  <c r="D142" i="6"/>
  <c r="D88" i="6"/>
  <c r="G21" i="6"/>
  <c r="E21" i="6"/>
  <c r="D21" i="6" s="1"/>
  <c r="D20" i="6"/>
  <c r="K44" i="13" l="1"/>
  <c r="N44" i="13" s="1"/>
  <c r="C45" i="13" s="1"/>
  <c r="F37" i="14"/>
  <c r="F45" i="13"/>
  <c r="G22" i="6"/>
  <c r="E22" i="6"/>
  <c r="D22" i="6" s="1"/>
  <c r="G11" i="6"/>
  <c r="F46" i="13" l="1"/>
  <c r="K45" i="13"/>
  <c r="N45" i="13" s="1"/>
  <c r="C46" i="13" s="1"/>
  <c r="F38" i="14"/>
  <c r="K22" i="6"/>
  <c r="P30" i="6" s="1"/>
  <c r="L12" i="5" s="1"/>
  <c r="G23" i="6"/>
  <c r="E23" i="6"/>
  <c r="G12" i="6"/>
  <c r="K46" i="13" l="1"/>
  <c r="N46" i="13" s="1"/>
  <c r="C47" i="13" s="1"/>
  <c r="F39" i="14"/>
  <c r="F47" i="13"/>
  <c r="J22" i="6"/>
  <c r="D23" i="6"/>
  <c r="E24" i="6"/>
  <c r="D24" i="6" s="1"/>
  <c r="G24" i="6"/>
  <c r="K47" i="13" l="1"/>
  <c r="N47" i="13" s="1"/>
  <c r="C48" i="13" s="1"/>
  <c r="F48" i="13"/>
  <c r="K48" i="13" s="1"/>
  <c r="N48" i="13" s="1"/>
  <c r="C49" i="13" s="1"/>
  <c r="F40" i="14"/>
  <c r="E25" i="6"/>
  <c r="D25" i="6" s="1"/>
  <c r="G25" i="6"/>
  <c r="F41" i="14" l="1"/>
  <c r="F49" i="13"/>
  <c r="K25" i="6"/>
  <c r="P31" i="6" s="1"/>
  <c r="L13" i="5" s="1"/>
  <c r="G26" i="6"/>
  <c r="E26" i="6"/>
  <c r="F50" i="13" l="1"/>
  <c r="K49" i="13"/>
  <c r="N49" i="13" s="1"/>
  <c r="C50" i="13" s="1"/>
  <c r="K50" i="13" s="1"/>
  <c r="N50" i="13" s="1"/>
  <c r="C51" i="13" s="1"/>
  <c r="F42" i="14"/>
  <c r="J25" i="6"/>
  <c r="D26" i="6"/>
  <c r="E27" i="6"/>
  <c r="D27" i="6" s="1"/>
  <c r="G27" i="6"/>
  <c r="F43" i="14" l="1"/>
  <c r="F51" i="13"/>
  <c r="G28" i="6"/>
  <c r="E28" i="6"/>
  <c r="D28" i="6" s="1"/>
  <c r="F52" i="13" l="1"/>
  <c r="F44" i="14"/>
  <c r="K51" i="13"/>
  <c r="N51" i="13" s="1"/>
  <c r="C52" i="13" s="1"/>
  <c r="K52" i="13" s="1"/>
  <c r="N52" i="13" s="1"/>
  <c r="C53" i="13" s="1"/>
  <c r="D78" i="5"/>
  <c r="K28" i="6"/>
  <c r="E29" i="6"/>
  <c r="G29" i="6"/>
  <c r="J28" i="6" l="1"/>
  <c r="P32" i="6"/>
  <c r="L14" i="5" s="1"/>
  <c r="F46" i="5"/>
  <c r="F45" i="14"/>
  <c r="F53" i="13"/>
  <c r="E78" i="5"/>
  <c r="D29" i="6"/>
  <c r="E30" i="6"/>
  <c r="D30" i="6" s="1"/>
  <c r="G30" i="6"/>
  <c r="F54" i="13" l="1"/>
  <c r="K53" i="13"/>
  <c r="N53" i="13" s="1"/>
  <c r="C54" i="13" s="1"/>
  <c r="F47" i="5"/>
  <c r="F46" i="14"/>
  <c r="G31" i="6"/>
  <c r="E31" i="6"/>
  <c r="D31" i="6" s="1"/>
  <c r="K54" i="13" l="1"/>
  <c r="N54" i="13" s="1"/>
  <c r="C55" i="13" s="1"/>
  <c r="F48" i="5"/>
  <c r="F47" i="14"/>
  <c r="F55" i="13"/>
  <c r="K31" i="6"/>
  <c r="P33" i="6" s="1"/>
  <c r="L15" i="5" s="1"/>
  <c r="E32" i="6"/>
  <c r="G32" i="6"/>
  <c r="L12" i="14" l="1"/>
  <c r="N12" i="14" s="1"/>
  <c r="C13" i="14" s="1"/>
  <c r="K13" i="14" s="1"/>
  <c r="F56" i="13"/>
  <c r="F49" i="5"/>
  <c r="F48" i="14"/>
  <c r="K55" i="13"/>
  <c r="N55" i="13" s="1"/>
  <c r="C56" i="13" s="1"/>
  <c r="K56" i="13" s="1"/>
  <c r="N56" i="13" s="1"/>
  <c r="C57" i="13" s="1"/>
  <c r="J31" i="6"/>
  <c r="D32" i="6"/>
  <c r="E33" i="6"/>
  <c r="D33" i="6" s="1"/>
  <c r="G33" i="6"/>
  <c r="N12" i="5" l="1"/>
  <c r="F50" i="5"/>
  <c r="F49" i="14"/>
  <c r="F57" i="13"/>
  <c r="G34" i="6"/>
  <c r="E35" i="6" s="1"/>
  <c r="E34" i="6"/>
  <c r="D34" i="6" s="1"/>
  <c r="D216" i="6" s="1"/>
  <c r="C13" i="5" l="1"/>
  <c r="K13" i="5" s="1"/>
  <c r="F58" i="13"/>
  <c r="K57" i="13"/>
  <c r="N57" i="13" s="1"/>
  <c r="C58" i="13" s="1"/>
  <c r="K58" i="13" s="1"/>
  <c r="N58" i="13" s="1"/>
  <c r="C59" i="13" s="1"/>
  <c r="F51" i="5"/>
  <c r="F50" i="14"/>
  <c r="K34" i="6"/>
  <c r="J34" i="6" s="1"/>
  <c r="F52" i="5" l="1"/>
  <c r="F51" i="14"/>
  <c r="F59" i="13"/>
  <c r="P34" i="6"/>
  <c r="L16" i="5" s="1"/>
  <c r="F35" i="6"/>
  <c r="G35" i="6" s="1"/>
  <c r="F60" i="13" l="1"/>
  <c r="K59" i="13"/>
  <c r="N59" i="13" s="1"/>
  <c r="C60" i="13" s="1"/>
  <c r="N13" i="5"/>
  <c r="C14" i="5" s="1"/>
  <c r="K14" i="5" s="1"/>
  <c r="L13" i="14"/>
  <c r="N13" i="14" s="1"/>
  <c r="C14" i="14" s="1"/>
  <c r="K14" i="14" s="1"/>
  <c r="F53" i="5"/>
  <c r="F52" i="14"/>
  <c r="E36" i="6"/>
  <c r="K60" i="13" l="1"/>
  <c r="N60" i="13" s="1"/>
  <c r="C61" i="13" s="1"/>
  <c r="F54" i="5"/>
  <c r="F53" i="14"/>
  <c r="F61" i="13"/>
  <c r="F36" i="6"/>
  <c r="G36" i="6" s="1"/>
  <c r="F55" i="5" l="1"/>
  <c r="F54" i="14"/>
  <c r="F62" i="13"/>
  <c r="K61" i="13"/>
  <c r="N61" i="13" s="1"/>
  <c r="C62" i="13" s="1"/>
  <c r="K62" i="13" s="1"/>
  <c r="N62" i="13" s="1"/>
  <c r="C63" i="13" s="1"/>
  <c r="E37" i="6"/>
  <c r="K37" i="6" s="1"/>
  <c r="P35" i="6" s="1"/>
  <c r="L17" i="5" l="1"/>
  <c r="F63" i="13"/>
  <c r="K63" i="13" s="1"/>
  <c r="N63" i="13" s="1"/>
  <c r="C64" i="13" s="1"/>
  <c r="F56" i="5"/>
  <c r="F55" i="14"/>
  <c r="F37" i="6"/>
  <c r="F57" i="5" l="1"/>
  <c r="F56" i="14"/>
  <c r="F64" i="13"/>
  <c r="G37" i="6"/>
  <c r="L37" i="6"/>
  <c r="J37" i="6" s="1"/>
  <c r="F65" i="13" l="1"/>
  <c r="F58" i="5"/>
  <c r="F57" i="14"/>
  <c r="K64" i="13"/>
  <c r="N64" i="13" s="1"/>
  <c r="C65" i="13" s="1"/>
  <c r="K65" i="13" s="1"/>
  <c r="N65" i="13" s="1"/>
  <c r="C66" i="13" s="1"/>
  <c r="L14" i="14"/>
  <c r="S35" i="6"/>
  <c r="E38" i="6"/>
  <c r="Q35" i="6"/>
  <c r="M17" i="5" l="1"/>
  <c r="F59" i="5"/>
  <c r="F58" i="14"/>
  <c r="F66" i="13"/>
  <c r="F38" i="6"/>
  <c r="R35" i="6"/>
  <c r="F67" i="13" l="1"/>
  <c r="K66" i="13"/>
  <c r="N66" i="13" s="1"/>
  <c r="C67" i="13" s="1"/>
  <c r="K67" i="13" s="1"/>
  <c r="N67" i="13" s="1"/>
  <c r="C68" i="13" s="1"/>
  <c r="F60" i="5"/>
  <c r="F59" i="14"/>
  <c r="O14" i="5"/>
  <c r="M14" i="14"/>
  <c r="G38" i="6"/>
  <c r="N14" i="5"/>
  <c r="C15" i="5" s="1"/>
  <c r="K15" i="5" s="1"/>
  <c r="F61" i="5" l="1"/>
  <c r="F60" i="14"/>
  <c r="F68" i="13"/>
  <c r="K68" i="13" s="1"/>
  <c r="N68" i="13" s="1"/>
  <c r="C69" i="13" s="1"/>
  <c r="O14" i="14"/>
  <c r="N14" i="14"/>
  <c r="C15" i="14" s="1"/>
  <c r="K15" i="14" s="1"/>
  <c r="E39" i="6"/>
  <c r="F69" i="13" l="1"/>
  <c r="F62" i="5"/>
  <c r="F61" i="14"/>
  <c r="F39" i="6"/>
  <c r="F63" i="5" l="1"/>
  <c r="F62" i="14"/>
  <c r="F70" i="13"/>
  <c r="K69" i="13"/>
  <c r="N69" i="13" s="1"/>
  <c r="C70" i="13" s="1"/>
  <c r="K70" i="13" s="1"/>
  <c r="N70" i="13" s="1"/>
  <c r="C71" i="13" s="1"/>
  <c r="G39" i="6"/>
  <c r="E40" i="6" s="1"/>
  <c r="F71" i="13" l="1"/>
  <c r="K71" i="13"/>
  <c r="N71" i="13" s="1"/>
  <c r="C72" i="13" s="1"/>
  <c r="F64" i="5"/>
  <c r="F63" i="14"/>
  <c r="F40" i="6"/>
  <c r="L40" i="6" s="1"/>
  <c r="K40" i="6"/>
  <c r="F65" i="5" l="1"/>
  <c r="F64" i="14"/>
  <c r="F72" i="13"/>
  <c r="K72" i="13" s="1"/>
  <c r="N72" i="13" s="1"/>
  <c r="C73" i="13" s="1"/>
  <c r="G40" i="6"/>
  <c r="J40" i="6"/>
  <c r="P36" i="6"/>
  <c r="L18" i="5" l="1"/>
  <c r="F73" i="13"/>
  <c r="F66" i="5"/>
  <c r="F65" i="14"/>
  <c r="L15" i="14"/>
  <c r="Q36" i="6"/>
  <c r="E41" i="6"/>
  <c r="S36" i="6"/>
  <c r="M18" i="5" l="1"/>
  <c r="F67" i="5"/>
  <c r="F66" i="14"/>
  <c r="F74" i="13"/>
  <c r="F75" i="13" s="1"/>
  <c r="F76" i="13" s="1"/>
  <c r="K73" i="13"/>
  <c r="N73" i="13" s="1"/>
  <c r="C74" i="13" s="1"/>
  <c r="K74" i="13" s="1"/>
  <c r="N74" i="13" s="1"/>
  <c r="C75" i="13" s="1"/>
  <c r="K75" i="13" s="1"/>
  <c r="N75" i="13" s="1"/>
  <c r="C76" i="13" s="1"/>
  <c r="R36" i="6"/>
  <c r="M15" i="14"/>
  <c r="F41" i="6"/>
  <c r="K76" i="13" l="1"/>
  <c r="N76" i="13" s="1"/>
  <c r="F78" i="13"/>
  <c r="F68" i="5"/>
  <c r="F67" i="14"/>
  <c r="O15" i="14"/>
  <c r="N15" i="14"/>
  <c r="C16" i="14" s="1"/>
  <c r="K16" i="14" s="1"/>
  <c r="G41" i="6"/>
  <c r="O15" i="5"/>
  <c r="N15" i="5"/>
  <c r="C16" i="5" s="1"/>
  <c r="K16" i="5" s="1"/>
  <c r="F69" i="5" l="1"/>
  <c r="F68" i="14"/>
  <c r="E42" i="6"/>
  <c r="F70" i="5" l="1"/>
  <c r="F69" i="14"/>
  <c r="F42" i="6"/>
  <c r="F71" i="5" l="1"/>
  <c r="F70" i="14"/>
  <c r="G42" i="6"/>
  <c r="E43" i="6" s="1"/>
  <c r="M78" i="13" l="1"/>
  <c r="N78" i="13" s="1"/>
  <c r="F72" i="5"/>
  <c r="F71" i="14"/>
  <c r="F43" i="6"/>
  <c r="L43" i="6" s="1"/>
  <c r="K43" i="6"/>
  <c r="F73" i="5" l="1"/>
  <c r="F72" i="14"/>
  <c r="G43" i="6"/>
  <c r="J43" i="6"/>
  <c r="P37" i="6"/>
  <c r="L19" i="5" l="1"/>
  <c r="F74" i="5"/>
  <c r="F75" i="5" s="1"/>
  <c r="F73" i="14"/>
  <c r="L16" i="14"/>
  <c r="Q37" i="6"/>
  <c r="S37" i="6"/>
  <c r="E44" i="6"/>
  <c r="M19" i="5" l="1"/>
  <c r="F76" i="5"/>
  <c r="F75" i="14"/>
  <c r="F74" i="14"/>
  <c r="R37" i="6"/>
  <c r="M16" i="14"/>
  <c r="F44" i="6"/>
  <c r="F76" i="14" l="1"/>
  <c r="O16" i="14"/>
  <c r="N16" i="14"/>
  <c r="C17" i="14" s="1"/>
  <c r="K17" i="14" s="1"/>
  <c r="G44" i="6"/>
  <c r="O16" i="5"/>
  <c r="N16" i="5"/>
  <c r="C17" i="5" s="1"/>
  <c r="K17" i="5" s="1"/>
  <c r="E45" i="6" l="1"/>
  <c r="F45" i="6" l="1"/>
  <c r="G45" i="6" l="1"/>
  <c r="E46" i="6" s="1"/>
  <c r="F78" i="14" l="1"/>
  <c r="F78" i="5"/>
  <c r="F46" i="6"/>
  <c r="L46" i="6" s="1"/>
  <c r="K46" i="6"/>
  <c r="G46" i="6" l="1"/>
  <c r="J46" i="6"/>
  <c r="P38" i="6"/>
  <c r="L20" i="5" l="1"/>
  <c r="L17" i="14"/>
  <c r="Q38" i="6"/>
  <c r="E47" i="6"/>
  <c r="S38" i="6"/>
  <c r="M20" i="5" l="1"/>
  <c r="O17" i="5"/>
  <c r="M17" i="14"/>
  <c r="N17" i="5"/>
  <c r="C18" i="5" s="1"/>
  <c r="K18" i="5" s="1"/>
  <c r="F47" i="6"/>
  <c r="R38" i="6"/>
  <c r="O17" i="14" l="1"/>
  <c r="N17" i="14"/>
  <c r="C18" i="14" s="1"/>
  <c r="K18" i="14" s="1"/>
  <c r="G47" i="6"/>
  <c r="E48" i="6" s="1"/>
  <c r="F48" i="6" l="1"/>
  <c r="G48" i="6" l="1"/>
  <c r="E49" i="6" s="1"/>
  <c r="F49" i="6" l="1"/>
  <c r="L49" i="6" s="1"/>
  <c r="K49" i="6"/>
  <c r="G49" i="6" l="1"/>
  <c r="J49" i="6"/>
  <c r="P39" i="6"/>
  <c r="L21" i="5" l="1"/>
  <c r="L18" i="14"/>
  <c r="Q39" i="6"/>
  <c r="S39" i="6"/>
  <c r="E50" i="6"/>
  <c r="M21" i="5" l="1"/>
  <c r="O18" i="5"/>
  <c r="M18" i="14"/>
  <c r="N18" i="5"/>
  <c r="C19" i="5" s="1"/>
  <c r="K19" i="5" s="1"/>
  <c r="R39" i="6"/>
  <c r="F50" i="6"/>
  <c r="O18" i="14" l="1"/>
  <c r="N18" i="14"/>
  <c r="C19" i="14" s="1"/>
  <c r="K19" i="14" s="1"/>
  <c r="G50" i="6"/>
  <c r="E51" i="6" s="1"/>
  <c r="F51" i="6" l="1"/>
  <c r="G51" i="6" l="1"/>
  <c r="E52" i="6" s="1"/>
  <c r="F52" i="6" l="1"/>
  <c r="L52" i="6" s="1"/>
  <c r="K52" i="6"/>
  <c r="G52" i="6" l="1"/>
  <c r="Q40" i="6"/>
  <c r="M22" i="5" s="1"/>
  <c r="P40" i="6"/>
  <c r="L19" i="14" l="1"/>
  <c r="L22" i="5"/>
  <c r="R40" i="6"/>
  <c r="E53" i="6"/>
  <c r="S40" i="6"/>
  <c r="J52" i="6"/>
  <c r="O19" i="5" l="1"/>
  <c r="M19" i="14"/>
  <c r="N19" i="5"/>
  <c r="C20" i="5" s="1"/>
  <c r="K20" i="5" s="1"/>
  <c r="F53" i="6"/>
  <c r="O19" i="14" l="1"/>
  <c r="N19" i="14"/>
  <c r="C20" i="14" s="1"/>
  <c r="K20" i="14" s="1"/>
  <c r="G53" i="6"/>
  <c r="E54" i="6" s="1"/>
  <c r="F54" i="6" l="1"/>
  <c r="G54" i="6" l="1"/>
  <c r="E55" i="6" s="1"/>
  <c r="F55" i="6" l="1"/>
  <c r="L55" i="6" s="1"/>
  <c r="K55" i="6"/>
  <c r="G55" i="6" l="1"/>
  <c r="Q41" i="6"/>
  <c r="M23" i="5" s="1"/>
  <c r="P41" i="6"/>
  <c r="L20" i="14" l="1"/>
  <c r="L23" i="5"/>
  <c r="R41" i="6"/>
  <c r="E56" i="6"/>
  <c r="S41" i="6"/>
  <c r="J55" i="6"/>
  <c r="O20" i="5" l="1"/>
  <c r="M20" i="14"/>
  <c r="N20" i="5"/>
  <c r="C21" i="5" s="1"/>
  <c r="K21" i="5" s="1"/>
  <c r="F56" i="6"/>
  <c r="O20" i="14" l="1"/>
  <c r="N20" i="14"/>
  <c r="C21" i="14" s="1"/>
  <c r="K21" i="14" s="1"/>
  <c r="G56" i="6"/>
  <c r="E57" i="6" s="1"/>
  <c r="F57" i="6" l="1"/>
  <c r="G57" i="6" l="1"/>
  <c r="E58" i="6" s="1"/>
  <c r="F58" i="6" l="1"/>
  <c r="L58" i="6" s="1"/>
  <c r="K58" i="6"/>
  <c r="G58" i="6" l="1"/>
  <c r="Q42" i="6"/>
  <c r="M24" i="5" s="1"/>
  <c r="P42" i="6"/>
  <c r="L21" i="14" l="1"/>
  <c r="L24" i="5"/>
  <c r="R42" i="6"/>
  <c r="S42" i="6"/>
  <c r="E59" i="6"/>
  <c r="J58" i="6"/>
  <c r="O21" i="5" l="1"/>
  <c r="M21" i="14"/>
  <c r="N21" i="5"/>
  <c r="C22" i="5" s="1"/>
  <c r="K22" i="5" s="1"/>
  <c r="F59" i="6"/>
  <c r="O21" i="14" l="1"/>
  <c r="N21" i="14"/>
  <c r="C22" i="14" s="1"/>
  <c r="K22" i="14" s="1"/>
  <c r="G59" i="6"/>
  <c r="E60" i="6" s="1"/>
  <c r="F60" i="6" l="1"/>
  <c r="G60" i="6" l="1"/>
  <c r="E61" i="6" s="1"/>
  <c r="F61" i="6" l="1"/>
  <c r="L61" i="6" s="1"/>
  <c r="K61" i="6"/>
  <c r="G61" i="6" l="1"/>
  <c r="Q43" i="6"/>
  <c r="M25" i="5" s="1"/>
  <c r="P43" i="6"/>
  <c r="L22" i="14" l="1"/>
  <c r="L25" i="5"/>
  <c r="R43" i="6"/>
  <c r="E62" i="6"/>
  <c r="S43" i="6"/>
  <c r="J61" i="6"/>
  <c r="O22" i="5" l="1"/>
  <c r="M22" i="14"/>
  <c r="N22" i="5"/>
  <c r="C23" i="5" s="1"/>
  <c r="K23" i="5" s="1"/>
  <c r="F62" i="6"/>
  <c r="O22" i="14" l="1"/>
  <c r="N22" i="14"/>
  <c r="C23" i="14" s="1"/>
  <c r="K23" i="14" s="1"/>
  <c r="G62" i="6"/>
  <c r="E63" i="6" s="1"/>
  <c r="F63" i="6" l="1"/>
  <c r="G63" i="6" l="1"/>
  <c r="E64" i="6" s="1"/>
  <c r="F64" i="6" l="1"/>
  <c r="L64" i="6" s="1"/>
  <c r="K64" i="6"/>
  <c r="G64" i="6" l="1"/>
  <c r="Q44" i="6"/>
  <c r="M26" i="5" s="1"/>
  <c r="P44" i="6"/>
  <c r="L23" i="14" l="1"/>
  <c r="L26" i="5"/>
  <c r="R44" i="6"/>
  <c r="E65" i="6"/>
  <c r="S44" i="6"/>
  <c r="J64" i="6"/>
  <c r="O23" i="5" l="1"/>
  <c r="M23" i="14"/>
  <c r="N23" i="5"/>
  <c r="C24" i="5" s="1"/>
  <c r="K24" i="5" s="1"/>
  <c r="F65" i="6"/>
  <c r="O23" i="14" l="1"/>
  <c r="N23" i="14"/>
  <c r="C24" i="14" s="1"/>
  <c r="K24" i="14" s="1"/>
  <c r="G65" i="6"/>
  <c r="E66" i="6" s="1"/>
  <c r="F66" i="6" l="1"/>
  <c r="G66" i="6" l="1"/>
  <c r="E67" i="6" s="1"/>
  <c r="F67" i="6" l="1"/>
  <c r="L67" i="6" s="1"/>
  <c r="K67" i="6"/>
  <c r="G67" i="6" l="1"/>
  <c r="Q45" i="6"/>
  <c r="M27" i="5" s="1"/>
  <c r="P45" i="6"/>
  <c r="L24" i="14" l="1"/>
  <c r="L27" i="5"/>
  <c r="R45" i="6"/>
  <c r="E68" i="6"/>
  <c r="S45" i="6"/>
  <c r="J67" i="6"/>
  <c r="O24" i="5" l="1"/>
  <c r="M24" i="14"/>
  <c r="N24" i="5"/>
  <c r="C25" i="5" s="1"/>
  <c r="K25" i="5" s="1"/>
  <c r="F68" i="6"/>
  <c r="O24" i="14" l="1"/>
  <c r="N24" i="14"/>
  <c r="C25" i="14" s="1"/>
  <c r="K25" i="14" s="1"/>
  <c r="G68" i="6"/>
  <c r="E69" i="6" s="1"/>
  <c r="F69" i="6" l="1"/>
  <c r="G69" i="6" l="1"/>
  <c r="E70" i="6" s="1"/>
  <c r="F70" i="6" l="1"/>
  <c r="L70" i="6" s="1"/>
  <c r="K70" i="6"/>
  <c r="G70" i="6" l="1"/>
  <c r="Q46" i="6"/>
  <c r="M28" i="5" s="1"/>
  <c r="P46" i="6"/>
  <c r="L25" i="14" l="1"/>
  <c r="L28" i="5"/>
  <c r="R46" i="6"/>
  <c r="S46" i="6"/>
  <c r="E71" i="6"/>
  <c r="J70" i="6"/>
  <c r="O25" i="5" l="1"/>
  <c r="M25" i="14"/>
  <c r="N25" i="5"/>
  <c r="C26" i="5" s="1"/>
  <c r="K26" i="5" s="1"/>
  <c r="F71" i="6"/>
  <c r="O25" i="14" l="1"/>
  <c r="N25" i="14"/>
  <c r="C26" i="14" s="1"/>
  <c r="K26" i="14" s="1"/>
  <c r="G71" i="6"/>
  <c r="E72" i="6" s="1"/>
  <c r="F72" i="6" l="1"/>
  <c r="G72" i="6" l="1"/>
  <c r="E73" i="6" s="1"/>
  <c r="F73" i="6" l="1"/>
  <c r="L73" i="6" s="1"/>
  <c r="K73" i="6"/>
  <c r="G73" i="6" l="1"/>
  <c r="Q47" i="6"/>
  <c r="M29" i="5" s="1"/>
  <c r="P47" i="6"/>
  <c r="L26" i="14" l="1"/>
  <c r="L29" i="5"/>
  <c r="R47" i="6"/>
  <c r="S47" i="6"/>
  <c r="E74" i="6"/>
  <c r="J73" i="6"/>
  <c r="O26" i="5" l="1"/>
  <c r="M26" i="14"/>
  <c r="N26" i="5"/>
  <c r="C27" i="5" s="1"/>
  <c r="K27" i="5" s="1"/>
  <c r="F74" i="6"/>
  <c r="O26" i="14" l="1"/>
  <c r="N26" i="14"/>
  <c r="C27" i="14" s="1"/>
  <c r="K27" i="14" s="1"/>
  <c r="G74" i="6"/>
  <c r="E75" i="6" s="1"/>
  <c r="F75" i="6" l="1"/>
  <c r="G75" i="6" l="1"/>
  <c r="E76" i="6" s="1"/>
  <c r="F76" i="6" l="1"/>
  <c r="L76" i="6" s="1"/>
  <c r="K76" i="6"/>
  <c r="G76" i="6" l="1"/>
  <c r="Q48" i="6"/>
  <c r="M30" i="5" s="1"/>
  <c r="P48" i="6"/>
  <c r="L27" i="14" l="1"/>
  <c r="L30" i="5"/>
  <c r="R48" i="6"/>
  <c r="E77" i="6"/>
  <c r="S48" i="6"/>
  <c r="J76" i="6"/>
  <c r="O27" i="5" l="1"/>
  <c r="M27" i="14"/>
  <c r="N27" i="5"/>
  <c r="C28" i="5" s="1"/>
  <c r="K28" i="5" s="1"/>
  <c r="F77" i="6"/>
  <c r="O27" i="14" l="1"/>
  <c r="N27" i="14"/>
  <c r="C28" i="14" s="1"/>
  <c r="K28" i="14" s="1"/>
  <c r="G77" i="6"/>
  <c r="E78" i="6" s="1"/>
  <c r="F78" i="6" l="1"/>
  <c r="G78" i="6" l="1"/>
  <c r="E79" i="6" s="1"/>
  <c r="F79" i="6" l="1"/>
  <c r="L79" i="6" s="1"/>
  <c r="K79" i="6"/>
  <c r="G79" i="6" l="1"/>
  <c r="Q49" i="6"/>
  <c r="M31" i="5" s="1"/>
  <c r="P49" i="6"/>
  <c r="L28" i="14" l="1"/>
  <c r="L31" i="5"/>
  <c r="R49" i="6"/>
  <c r="E80" i="6"/>
  <c r="S49" i="6"/>
  <c r="J79" i="6"/>
  <c r="O28" i="5" l="1"/>
  <c r="M28" i="14"/>
  <c r="N28" i="5"/>
  <c r="C29" i="5" s="1"/>
  <c r="K29" i="5" s="1"/>
  <c r="F80" i="6"/>
  <c r="O28" i="14" l="1"/>
  <c r="N28" i="14"/>
  <c r="C29" i="14" s="1"/>
  <c r="K29" i="14" s="1"/>
  <c r="G80" i="6"/>
  <c r="E81" i="6" s="1"/>
  <c r="F81" i="6" l="1"/>
  <c r="G81" i="6" l="1"/>
  <c r="E82" i="6" s="1"/>
  <c r="F82" i="6" l="1"/>
  <c r="L82" i="6" s="1"/>
  <c r="K82" i="6"/>
  <c r="G82" i="6" l="1"/>
  <c r="Q50" i="6"/>
  <c r="M32" i="5" s="1"/>
  <c r="P50" i="6"/>
  <c r="L29" i="14" l="1"/>
  <c r="L32" i="5"/>
  <c r="R50" i="6"/>
  <c r="S50" i="6"/>
  <c r="E83" i="6"/>
  <c r="J82" i="6"/>
  <c r="O29" i="5" l="1"/>
  <c r="M29" i="14"/>
  <c r="N29" i="5"/>
  <c r="C30" i="5" s="1"/>
  <c r="K30" i="5" s="1"/>
  <c r="F83" i="6"/>
  <c r="O29" i="14" l="1"/>
  <c r="N29" i="14"/>
  <c r="C30" i="14" s="1"/>
  <c r="K30" i="14" s="1"/>
  <c r="G83" i="6"/>
  <c r="E84" i="6" s="1"/>
  <c r="F84" i="6" l="1"/>
  <c r="G84" i="6" l="1"/>
  <c r="E85" i="6" s="1"/>
  <c r="F85" i="6" l="1"/>
  <c r="L85" i="6" s="1"/>
  <c r="K85" i="6"/>
  <c r="G85" i="6" l="1"/>
  <c r="Q51" i="6"/>
  <c r="M33" i="5" s="1"/>
  <c r="P51" i="6"/>
  <c r="L30" i="14" l="1"/>
  <c r="L33" i="5"/>
  <c r="R51" i="6"/>
  <c r="S51" i="6"/>
  <c r="E86" i="6"/>
  <c r="J85" i="6"/>
  <c r="O30" i="5" l="1"/>
  <c r="M30" i="14"/>
  <c r="N30" i="5"/>
  <c r="C31" i="5" s="1"/>
  <c r="K31" i="5" s="1"/>
  <c r="F86" i="6"/>
  <c r="O30" i="14" l="1"/>
  <c r="N30" i="14"/>
  <c r="C31" i="14" s="1"/>
  <c r="K31" i="14" s="1"/>
  <c r="G86" i="6"/>
  <c r="E87" i="6" s="1"/>
  <c r="F87" i="6" l="1"/>
  <c r="G87" i="6" l="1"/>
  <c r="E88" i="6" s="1"/>
  <c r="F88" i="6" l="1"/>
  <c r="L88" i="6" s="1"/>
  <c r="K88" i="6"/>
  <c r="G88" i="6" l="1"/>
  <c r="Q52" i="6"/>
  <c r="M34" i="5" s="1"/>
  <c r="P52" i="6"/>
  <c r="L31" i="14" l="1"/>
  <c r="L34" i="5"/>
  <c r="R52" i="6"/>
  <c r="E89" i="6"/>
  <c r="S52" i="6"/>
  <c r="J88" i="6"/>
  <c r="O31" i="5" l="1"/>
  <c r="M31" i="14"/>
  <c r="N31" i="5"/>
  <c r="C32" i="5" s="1"/>
  <c r="K32" i="5" s="1"/>
  <c r="F89" i="6"/>
  <c r="O31" i="14" l="1"/>
  <c r="N31" i="14"/>
  <c r="C32" i="14" s="1"/>
  <c r="K32" i="14" s="1"/>
  <c r="G89" i="6"/>
  <c r="E90" i="6" s="1"/>
  <c r="F90" i="6" l="1"/>
  <c r="G90" i="6" l="1"/>
  <c r="E91" i="6" s="1"/>
  <c r="F91" i="6" l="1"/>
  <c r="L91" i="6" s="1"/>
  <c r="K91" i="6"/>
  <c r="G91" i="6" l="1"/>
  <c r="Q53" i="6"/>
  <c r="M35" i="5" s="1"/>
  <c r="P53" i="6"/>
  <c r="L32" i="14" l="1"/>
  <c r="L35" i="5"/>
  <c r="O32" i="5"/>
  <c r="M32" i="14"/>
  <c r="O32" i="14" s="1"/>
  <c r="N32" i="5"/>
  <c r="C33" i="5" s="1"/>
  <c r="K33" i="5" s="1"/>
  <c r="R53" i="6"/>
  <c r="S53" i="6"/>
  <c r="E92" i="6"/>
  <c r="J91" i="6"/>
  <c r="N32" i="14" l="1"/>
  <c r="C33" i="14" s="1"/>
  <c r="K33" i="14" s="1"/>
  <c r="F92" i="6"/>
  <c r="G92" i="6" l="1"/>
  <c r="E93" i="6" s="1"/>
  <c r="F93" i="6" l="1"/>
  <c r="G93" i="6" l="1"/>
  <c r="E94" i="6" s="1"/>
  <c r="F94" i="6" l="1"/>
  <c r="L94" i="6" s="1"/>
  <c r="K94" i="6"/>
  <c r="G94" i="6" l="1"/>
  <c r="Q54" i="6"/>
  <c r="P54" i="6"/>
  <c r="M33" i="14" l="1"/>
  <c r="O33" i="14" s="1"/>
  <c r="M36" i="5"/>
  <c r="L33" i="14"/>
  <c r="L36" i="5"/>
  <c r="O33" i="5"/>
  <c r="N33" i="5"/>
  <c r="C34" i="5" s="1"/>
  <c r="K34" i="5" s="1"/>
  <c r="E95" i="6"/>
  <c r="S54" i="6"/>
  <c r="J94" i="6"/>
  <c r="R54" i="6"/>
  <c r="N33" i="14" l="1"/>
  <c r="C34" i="14" s="1"/>
  <c r="K34" i="14" s="1"/>
  <c r="F95" i="6"/>
  <c r="G95" i="6" l="1"/>
  <c r="E96" i="6" s="1"/>
  <c r="F96" i="6" l="1"/>
  <c r="G96" i="6" l="1"/>
  <c r="E97" i="6" s="1"/>
  <c r="F97" i="6" l="1"/>
  <c r="L97" i="6" s="1"/>
  <c r="K97" i="6"/>
  <c r="G97" i="6" l="1"/>
  <c r="Q55" i="6"/>
  <c r="P55" i="6"/>
  <c r="M34" i="14" l="1"/>
  <c r="O34" i="14" s="1"/>
  <c r="M37" i="5"/>
  <c r="L34" i="14"/>
  <c r="L37" i="5"/>
  <c r="O34" i="5"/>
  <c r="N34" i="5"/>
  <c r="C35" i="5" s="1"/>
  <c r="K35" i="5" s="1"/>
  <c r="S55" i="6"/>
  <c r="E98" i="6"/>
  <c r="J97" i="6"/>
  <c r="R55" i="6"/>
  <c r="N34" i="14" l="1"/>
  <c r="C35" i="14" s="1"/>
  <c r="K35" i="14" s="1"/>
  <c r="F98" i="6"/>
  <c r="G98" i="6" l="1"/>
  <c r="E99" i="6" s="1"/>
  <c r="F99" i="6" l="1"/>
  <c r="G99" i="6" l="1"/>
  <c r="E100" i="6" s="1"/>
  <c r="F100" i="6" l="1"/>
  <c r="L100" i="6" s="1"/>
  <c r="K100" i="6"/>
  <c r="G100" i="6" l="1"/>
  <c r="Q56" i="6"/>
  <c r="P56" i="6"/>
  <c r="L35" i="14" l="1"/>
  <c r="L38" i="5"/>
  <c r="M35" i="14"/>
  <c r="O35" i="14" s="1"/>
  <c r="M38" i="5"/>
  <c r="O35" i="5"/>
  <c r="N35" i="5"/>
  <c r="C36" i="5" s="1"/>
  <c r="K36" i="5" s="1"/>
  <c r="E101" i="6"/>
  <c r="S56" i="6"/>
  <c r="J100" i="6"/>
  <c r="R56" i="6"/>
  <c r="N35" i="14" l="1"/>
  <c r="C36" i="14" s="1"/>
  <c r="K36" i="14" s="1"/>
  <c r="F101" i="6"/>
  <c r="G101" i="6" l="1"/>
  <c r="E102" i="6" s="1"/>
  <c r="F102" i="6" l="1"/>
  <c r="G102" i="6" l="1"/>
  <c r="E103" i="6" s="1"/>
  <c r="F103" i="6" l="1"/>
  <c r="L103" i="6" s="1"/>
  <c r="K103" i="6"/>
  <c r="G103" i="6" l="1"/>
  <c r="Q57" i="6"/>
  <c r="P57" i="6"/>
  <c r="M36" i="14" l="1"/>
  <c r="O36" i="14" s="1"/>
  <c r="M39" i="5"/>
  <c r="L36" i="14"/>
  <c r="L39" i="5"/>
  <c r="O36" i="5"/>
  <c r="N36" i="5"/>
  <c r="C37" i="5" s="1"/>
  <c r="K37" i="5" s="1"/>
  <c r="E104" i="6"/>
  <c r="S57" i="6"/>
  <c r="R57" i="6"/>
  <c r="J103" i="6"/>
  <c r="N36" i="14" l="1"/>
  <c r="C37" i="14" s="1"/>
  <c r="K37" i="14" s="1"/>
  <c r="F104" i="6"/>
  <c r="G104" i="6" l="1"/>
  <c r="E105" i="6" s="1"/>
  <c r="F105" i="6" l="1"/>
  <c r="G105" i="6" l="1"/>
  <c r="E106" i="6" s="1"/>
  <c r="F106" i="6" l="1"/>
  <c r="L106" i="6" s="1"/>
  <c r="K106" i="6"/>
  <c r="G106" i="6" l="1"/>
  <c r="Q58" i="6"/>
  <c r="P58" i="6"/>
  <c r="M37" i="14" l="1"/>
  <c r="O37" i="14" s="1"/>
  <c r="M40" i="5"/>
  <c r="L37" i="14"/>
  <c r="L40" i="5"/>
  <c r="O37" i="5"/>
  <c r="N37" i="5"/>
  <c r="C38" i="5" s="1"/>
  <c r="K38" i="5" s="1"/>
  <c r="E107" i="6"/>
  <c r="S58" i="6"/>
  <c r="R58" i="6"/>
  <c r="J106" i="6"/>
  <c r="N37" i="14" l="1"/>
  <c r="C38" i="14" s="1"/>
  <c r="K38" i="14" s="1"/>
  <c r="F107" i="6"/>
  <c r="G107" i="6" l="1"/>
  <c r="E108" i="6" s="1"/>
  <c r="F108" i="6" l="1"/>
  <c r="G108" i="6" l="1"/>
  <c r="E109" i="6" s="1"/>
  <c r="F109" i="6" l="1"/>
  <c r="L109" i="6" s="1"/>
  <c r="K109" i="6"/>
  <c r="G109" i="6" l="1"/>
  <c r="Q59" i="6"/>
  <c r="M41" i="5" s="1"/>
  <c r="P59" i="6"/>
  <c r="L41" i="5" s="1"/>
  <c r="L38" i="14" l="1"/>
  <c r="E110" i="6"/>
  <c r="S59" i="6"/>
  <c r="R59" i="6"/>
  <c r="J109" i="6"/>
  <c r="O38" i="5" l="1"/>
  <c r="M38" i="14"/>
  <c r="O38" i="14" s="1"/>
  <c r="N38" i="5"/>
  <c r="C39" i="5" s="1"/>
  <c r="K39" i="5" s="1"/>
  <c r="F110" i="6"/>
  <c r="N38" i="14" l="1"/>
  <c r="C39" i="14" s="1"/>
  <c r="K39" i="14" s="1"/>
  <c r="G110" i="6"/>
  <c r="E111" i="6" s="1"/>
  <c r="F111" i="6" l="1"/>
  <c r="G111" i="6" l="1"/>
  <c r="E112" i="6" s="1"/>
  <c r="F112" i="6" l="1"/>
  <c r="L112" i="6" s="1"/>
  <c r="K112" i="6"/>
  <c r="G112" i="6" l="1"/>
  <c r="Q60" i="6"/>
  <c r="M42" i="5" s="1"/>
  <c r="P60" i="6"/>
  <c r="L39" i="14" l="1"/>
  <c r="L42" i="5"/>
  <c r="E113" i="6"/>
  <c r="S60" i="6"/>
  <c r="R60" i="6"/>
  <c r="J112" i="6"/>
  <c r="O39" i="5" l="1"/>
  <c r="M39" i="14"/>
  <c r="N39" i="5"/>
  <c r="C40" i="5" s="1"/>
  <c r="K40" i="5" s="1"/>
  <c r="F113" i="6"/>
  <c r="O39" i="14" l="1"/>
  <c r="N39" i="14"/>
  <c r="C40" i="14" s="1"/>
  <c r="K40" i="14" s="1"/>
  <c r="G113" i="6"/>
  <c r="E114" i="6" s="1"/>
  <c r="F114" i="6" l="1"/>
  <c r="G114" i="6" l="1"/>
  <c r="E115" i="6" s="1"/>
  <c r="F115" i="6" l="1"/>
  <c r="L115" i="6" s="1"/>
  <c r="K115" i="6"/>
  <c r="G115" i="6" l="1"/>
  <c r="Q61" i="6"/>
  <c r="M43" i="5" s="1"/>
  <c r="P61" i="6"/>
  <c r="L40" i="14" l="1"/>
  <c r="L43" i="5"/>
  <c r="S61" i="6"/>
  <c r="E116" i="6"/>
  <c r="R61" i="6"/>
  <c r="J115" i="6"/>
  <c r="O40" i="5" l="1"/>
  <c r="M40" i="14"/>
  <c r="N40" i="5"/>
  <c r="C41" i="5" s="1"/>
  <c r="K41" i="5" s="1"/>
  <c r="F116" i="6"/>
  <c r="O40" i="14" l="1"/>
  <c r="N40" i="14"/>
  <c r="C41" i="14" s="1"/>
  <c r="K41" i="14" s="1"/>
  <c r="G116" i="6"/>
  <c r="E117" i="6" s="1"/>
  <c r="F117" i="6" l="1"/>
  <c r="G117" i="6" l="1"/>
  <c r="E118" i="6" s="1"/>
  <c r="F118" i="6" l="1"/>
  <c r="L118" i="6" s="1"/>
  <c r="K118" i="6"/>
  <c r="G118" i="6" l="1"/>
  <c r="Q62" i="6"/>
  <c r="M44" i="5" s="1"/>
  <c r="P62" i="6"/>
  <c r="L41" i="14" l="1"/>
  <c r="L44" i="5"/>
  <c r="S62" i="6"/>
  <c r="E119" i="6"/>
  <c r="R62" i="6"/>
  <c r="J118" i="6"/>
  <c r="O41" i="5" l="1"/>
  <c r="M41" i="14"/>
  <c r="N41" i="5"/>
  <c r="C42" i="5" s="1"/>
  <c r="K42" i="5" s="1"/>
  <c r="F119" i="6"/>
  <c r="O41" i="14" l="1"/>
  <c r="N41" i="14"/>
  <c r="C42" i="14" s="1"/>
  <c r="K42" i="14" s="1"/>
  <c r="G119" i="6"/>
  <c r="E120" i="6" s="1"/>
  <c r="F120" i="6" l="1"/>
  <c r="G120" i="6" l="1"/>
  <c r="E121" i="6" s="1"/>
  <c r="F121" i="6" l="1"/>
  <c r="K121" i="6"/>
  <c r="G121" i="6" l="1"/>
  <c r="L121" i="6"/>
  <c r="Q63" i="6" s="1"/>
  <c r="M45" i="5" s="1"/>
  <c r="P63" i="6"/>
  <c r="L42" i="14" l="1"/>
  <c r="L45" i="5"/>
  <c r="S63" i="6"/>
  <c r="E122" i="6"/>
  <c r="R63" i="6"/>
  <c r="J121" i="6"/>
  <c r="O42" i="5" l="1"/>
  <c r="M42" i="14"/>
  <c r="N42" i="5"/>
  <c r="C43" i="5" s="1"/>
  <c r="K43" i="5" s="1"/>
  <c r="F122" i="6"/>
  <c r="O42" i="14" l="1"/>
  <c r="N42" i="14"/>
  <c r="C43" i="14" s="1"/>
  <c r="K43" i="14" s="1"/>
  <c r="G122" i="6"/>
  <c r="E123" i="6" s="1"/>
  <c r="F123" i="6" l="1"/>
  <c r="G123" i="6" l="1"/>
  <c r="E124" i="6" s="1"/>
  <c r="F124" i="6" l="1"/>
  <c r="K124" i="6"/>
  <c r="G124" i="6" l="1"/>
  <c r="L124" i="6"/>
  <c r="Q64" i="6" s="1"/>
  <c r="M46" i="5" s="1"/>
  <c r="P64" i="6"/>
  <c r="L46" i="5" s="1"/>
  <c r="L43" i="14" l="1"/>
  <c r="E125" i="6"/>
  <c r="S64" i="6"/>
  <c r="J124" i="6"/>
  <c r="R64" i="6"/>
  <c r="O43" i="5" l="1"/>
  <c r="M43" i="14"/>
  <c r="O43" i="14" s="1"/>
  <c r="N43" i="5"/>
  <c r="C44" i="5" s="1"/>
  <c r="K44" i="5" s="1"/>
  <c r="F125" i="6"/>
  <c r="N43" i="14" l="1"/>
  <c r="C44" i="14" s="1"/>
  <c r="K44" i="14" s="1"/>
  <c r="G125" i="6"/>
  <c r="E126" i="6" s="1"/>
  <c r="F126" i="6" l="1"/>
  <c r="G126" i="6" l="1"/>
  <c r="E127" i="6" s="1"/>
  <c r="F127" i="6" l="1"/>
  <c r="K127" i="6"/>
  <c r="G127" i="6" l="1"/>
  <c r="L127" i="6"/>
  <c r="Q65" i="6" s="1"/>
  <c r="P65" i="6"/>
  <c r="L44" i="14" l="1"/>
  <c r="L47" i="5"/>
  <c r="M44" i="14"/>
  <c r="O44" i="14" s="1"/>
  <c r="M47" i="5"/>
  <c r="O44" i="5"/>
  <c r="N44" i="5"/>
  <c r="C45" i="5" s="1"/>
  <c r="K45" i="5" s="1"/>
  <c r="S65" i="6"/>
  <c r="E128" i="6"/>
  <c r="J127" i="6"/>
  <c r="R65" i="6"/>
  <c r="N44" i="14" l="1"/>
  <c r="C45" i="14" s="1"/>
  <c r="K45" i="14" s="1"/>
  <c r="F128" i="6"/>
  <c r="G128" i="6" l="1"/>
  <c r="E129" i="6" s="1"/>
  <c r="F129" i="6" l="1"/>
  <c r="G129" i="6" l="1"/>
  <c r="E130" i="6" s="1"/>
  <c r="F130" i="6" l="1"/>
  <c r="K130" i="6"/>
  <c r="G130" i="6" l="1"/>
  <c r="L130" i="6"/>
  <c r="Q66" i="6" s="1"/>
  <c r="P66" i="6"/>
  <c r="M45" i="14" l="1"/>
  <c r="O45" i="14" s="1"/>
  <c r="M48" i="5"/>
  <c r="L45" i="14"/>
  <c r="L48" i="5"/>
  <c r="N45" i="5"/>
  <c r="C46" i="5" s="1"/>
  <c r="K46" i="5" s="1"/>
  <c r="O45" i="5"/>
  <c r="S66" i="6"/>
  <c r="E131" i="6"/>
  <c r="J130" i="6"/>
  <c r="R66" i="6"/>
  <c r="N45" i="14" l="1"/>
  <c r="C46" i="14" s="1"/>
  <c r="K46" i="14" s="1"/>
  <c r="F131" i="6"/>
  <c r="G131" i="6" l="1"/>
  <c r="E132" i="6" s="1"/>
  <c r="F132" i="6" l="1"/>
  <c r="G132" i="6" l="1"/>
  <c r="E133" i="6" s="1"/>
  <c r="F133" i="6" l="1"/>
  <c r="K133" i="6"/>
  <c r="G133" i="6" l="1"/>
  <c r="L133" i="6"/>
  <c r="Q67" i="6" s="1"/>
  <c r="P67" i="6"/>
  <c r="M46" i="14" l="1"/>
  <c r="O46" i="14" s="1"/>
  <c r="M49" i="5"/>
  <c r="L46" i="14"/>
  <c r="L49" i="5"/>
  <c r="O46" i="5"/>
  <c r="N46" i="5"/>
  <c r="C47" i="5" s="1"/>
  <c r="K47" i="5" s="1"/>
  <c r="S67" i="6"/>
  <c r="E134" i="6"/>
  <c r="J133" i="6"/>
  <c r="R67" i="6"/>
  <c r="N46" i="14" l="1"/>
  <c r="C47" i="14" s="1"/>
  <c r="K47" i="14" s="1"/>
  <c r="F134" i="6"/>
  <c r="G134" i="6" l="1"/>
  <c r="E135" i="6" s="1"/>
  <c r="F135" i="6" l="1"/>
  <c r="G135" i="6" l="1"/>
  <c r="E136" i="6" s="1"/>
  <c r="F136" i="6" l="1"/>
  <c r="K136" i="6"/>
  <c r="G136" i="6" l="1"/>
  <c r="L136" i="6"/>
  <c r="Q68" i="6" s="1"/>
  <c r="P68" i="6"/>
  <c r="M47" i="14" l="1"/>
  <c r="O47" i="14" s="1"/>
  <c r="M50" i="5"/>
  <c r="L47" i="14"/>
  <c r="L50" i="5"/>
  <c r="N47" i="5"/>
  <c r="C48" i="5" s="1"/>
  <c r="K48" i="5" s="1"/>
  <c r="O47" i="5"/>
  <c r="S68" i="6"/>
  <c r="E137" i="6"/>
  <c r="J136" i="6"/>
  <c r="R68" i="6"/>
  <c r="N47" i="14" l="1"/>
  <c r="C48" i="14" s="1"/>
  <c r="K48" i="14" s="1"/>
  <c r="F137" i="6"/>
  <c r="G137" i="6" l="1"/>
  <c r="E138" i="6" s="1"/>
  <c r="F138" i="6" l="1"/>
  <c r="G138" i="6" l="1"/>
  <c r="E139" i="6" s="1"/>
  <c r="F139" i="6" l="1"/>
  <c r="K139" i="6"/>
  <c r="G139" i="6" l="1"/>
  <c r="L139" i="6"/>
  <c r="Q69" i="6" s="1"/>
  <c r="P69" i="6"/>
  <c r="L48" i="14" l="1"/>
  <c r="L51" i="5"/>
  <c r="M48" i="14"/>
  <c r="O48" i="14" s="1"/>
  <c r="M51" i="5"/>
  <c r="N48" i="5"/>
  <c r="C49" i="5" s="1"/>
  <c r="K49" i="5" s="1"/>
  <c r="O48" i="5"/>
  <c r="S69" i="6"/>
  <c r="E140" i="6"/>
  <c r="J139" i="6"/>
  <c r="R69" i="6"/>
  <c r="N48" i="14" l="1"/>
  <c r="C49" i="14" s="1"/>
  <c r="K49" i="14" s="1"/>
  <c r="F140" i="6"/>
  <c r="G140" i="6" l="1"/>
  <c r="E141" i="6" s="1"/>
  <c r="F141" i="6" l="1"/>
  <c r="G141" i="6" l="1"/>
  <c r="E142" i="6" s="1"/>
  <c r="F142" i="6" l="1"/>
  <c r="K142" i="6"/>
  <c r="G142" i="6" l="1"/>
  <c r="L142" i="6"/>
  <c r="Q70" i="6" s="1"/>
  <c r="P70" i="6"/>
  <c r="M49" i="14" l="1"/>
  <c r="O49" i="14" s="1"/>
  <c r="M52" i="5"/>
  <c r="L49" i="14"/>
  <c r="L52" i="5"/>
  <c r="O49" i="5"/>
  <c r="N49" i="5"/>
  <c r="C50" i="5" s="1"/>
  <c r="K50" i="5" s="1"/>
  <c r="S70" i="6"/>
  <c r="E143" i="6"/>
  <c r="J142" i="6"/>
  <c r="R70" i="6"/>
  <c r="N49" i="14" l="1"/>
  <c r="C50" i="14" s="1"/>
  <c r="K50" i="14" s="1"/>
  <c r="F143" i="6"/>
  <c r="G143" i="6" l="1"/>
  <c r="E144" i="6" s="1"/>
  <c r="F144" i="6" l="1"/>
  <c r="G144" i="6" l="1"/>
  <c r="E145" i="6" s="1"/>
  <c r="F145" i="6" l="1"/>
  <c r="K145" i="6"/>
  <c r="G145" i="6" l="1"/>
  <c r="L145" i="6"/>
  <c r="Q71" i="6" s="1"/>
  <c r="M53" i="5" s="1"/>
  <c r="P71" i="6"/>
  <c r="L50" i="14" l="1"/>
  <c r="L53" i="5"/>
  <c r="O50" i="5"/>
  <c r="M50" i="14"/>
  <c r="O50" i="14" s="1"/>
  <c r="N50" i="5"/>
  <c r="C51" i="5" s="1"/>
  <c r="K51" i="5" s="1"/>
  <c r="E146" i="6"/>
  <c r="S71" i="6"/>
  <c r="J145" i="6"/>
  <c r="R71" i="6"/>
  <c r="N50" i="14" l="1"/>
  <c r="C51" i="14" s="1"/>
  <c r="K51" i="14" s="1"/>
  <c r="F146" i="6"/>
  <c r="G146" i="6" l="1"/>
  <c r="E147" i="6" s="1"/>
  <c r="F147" i="6" l="1"/>
  <c r="G147" i="6" l="1"/>
  <c r="E148" i="6" s="1"/>
  <c r="F148" i="6" l="1"/>
  <c r="K148" i="6"/>
  <c r="G148" i="6" l="1"/>
  <c r="L148" i="6"/>
  <c r="Q72" i="6" s="1"/>
  <c r="M54" i="5" s="1"/>
  <c r="P72" i="6"/>
  <c r="L51" i="14" l="1"/>
  <c r="L54" i="5"/>
  <c r="O51" i="5"/>
  <c r="M51" i="14"/>
  <c r="O51" i="14" s="1"/>
  <c r="N51" i="5"/>
  <c r="C52" i="5" s="1"/>
  <c r="K52" i="5" s="1"/>
  <c r="S72" i="6"/>
  <c r="E149" i="6"/>
  <c r="J148" i="6"/>
  <c r="R72" i="6"/>
  <c r="N51" i="14" l="1"/>
  <c r="C52" i="14" s="1"/>
  <c r="K52" i="14" s="1"/>
  <c r="F149" i="6"/>
  <c r="G149" i="6" l="1"/>
  <c r="E150" i="6" s="1"/>
  <c r="F150" i="6" l="1"/>
  <c r="G150" i="6" l="1"/>
  <c r="E151" i="6" s="1"/>
  <c r="F151" i="6" l="1"/>
  <c r="K151" i="6"/>
  <c r="G151" i="6" l="1"/>
  <c r="L151" i="6"/>
  <c r="Q73" i="6" s="1"/>
  <c r="M55" i="5" s="1"/>
  <c r="P73" i="6"/>
  <c r="L52" i="14" l="1"/>
  <c r="L55" i="5"/>
  <c r="O52" i="5"/>
  <c r="M52" i="14"/>
  <c r="O52" i="14" s="1"/>
  <c r="N52" i="5"/>
  <c r="C53" i="5" s="1"/>
  <c r="K53" i="5" s="1"/>
  <c r="E152" i="6"/>
  <c r="S73" i="6"/>
  <c r="J151" i="6"/>
  <c r="R73" i="6"/>
  <c r="N52" i="14" l="1"/>
  <c r="C53" i="14" s="1"/>
  <c r="K53" i="14" s="1"/>
  <c r="F152" i="6"/>
  <c r="G152" i="6" l="1"/>
  <c r="E153" i="6" s="1"/>
  <c r="F153" i="6" l="1"/>
  <c r="G153" i="6" l="1"/>
  <c r="E154" i="6" s="1"/>
  <c r="F154" i="6" l="1"/>
  <c r="K154" i="6"/>
  <c r="G154" i="6" l="1"/>
  <c r="L154" i="6"/>
  <c r="Q74" i="6" s="1"/>
  <c r="M56" i="5" s="1"/>
  <c r="P74" i="6"/>
  <c r="L53" i="14" l="1"/>
  <c r="L56" i="5"/>
  <c r="O53" i="5"/>
  <c r="M53" i="14"/>
  <c r="O53" i="14" s="1"/>
  <c r="N53" i="5"/>
  <c r="C54" i="5" s="1"/>
  <c r="K54" i="5" s="1"/>
  <c r="S74" i="6"/>
  <c r="E155" i="6"/>
  <c r="J154" i="6"/>
  <c r="R74" i="6"/>
  <c r="N53" i="14" l="1"/>
  <c r="C54" i="14" s="1"/>
  <c r="K54" i="14" s="1"/>
  <c r="F155" i="6"/>
  <c r="G155" i="6" l="1"/>
  <c r="E156" i="6" s="1"/>
  <c r="F156" i="6" l="1"/>
  <c r="G156" i="6" l="1"/>
  <c r="E157" i="6" s="1"/>
  <c r="F157" i="6" l="1"/>
  <c r="K157" i="6"/>
  <c r="G157" i="6" l="1"/>
  <c r="L157" i="6"/>
  <c r="Q75" i="6" s="1"/>
  <c r="M57" i="5" s="1"/>
  <c r="P75" i="6"/>
  <c r="L54" i="14" l="1"/>
  <c r="L57" i="5"/>
  <c r="O54" i="5"/>
  <c r="M54" i="14"/>
  <c r="O54" i="14" s="1"/>
  <c r="N54" i="5"/>
  <c r="C55" i="5" s="1"/>
  <c r="K55" i="5" s="1"/>
  <c r="E158" i="6"/>
  <c r="S75" i="6"/>
  <c r="R75" i="6"/>
  <c r="J157" i="6"/>
  <c r="N54" i="14" l="1"/>
  <c r="C55" i="14" s="1"/>
  <c r="K55" i="14" s="1"/>
  <c r="F158" i="6"/>
  <c r="G158" i="6" l="1"/>
  <c r="E159" i="6" s="1"/>
  <c r="F159" i="6" l="1"/>
  <c r="G159" i="6" l="1"/>
  <c r="E160" i="6" s="1"/>
  <c r="F160" i="6" l="1"/>
  <c r="K160" i="6"/>
  <c r="G160" i="6" l="1"/>
  <c r="L160" i="6"/>
  <c r="Q76" i="6" s="1"/>
  <c r="M58" i="5" s="1"/>
  <c r="P76" i="6"/>
  <c r="L55" i="14" l="1"/>
  <c r="L58" i="5"/>
  <c r="O55" i="5"/>
  <c r="M55" i="14"/>
  <c r="O55" i="14" s="1"/>
  <c r="N55" i="5"/>
  <c r="C56" i="5" s="1"/>
  <c r="K56" i="5" s="1"/>
  <c r="S76" i="6"/>
  <c r="E161" i="6"/>
  <c r="R76" i="6"/>
  <c r="J160" i="6"/>
  <c r="N55" i="14" l="1"/>
  <c r="C56" i="14" s="1"/>
  <c r="K56" i="14" s="1"/>
  <c r="F161" i="6"/>
  <c r="G161" i="6" l="1"/>
  <c r="E162" i="6" s="1"/>
  <c r="F162" i="6" l="1"/>
  <c r="G162" i="6" l="1"/>
  <c r="E163" i="6" s="1"/>
  <c r="F163" i="6" l="1"/>
  <c r="K163" i="6"/>
  <c r="G163" i="6" l="1"/>
  <c r="L163" i="6"/>
  <c r="Q77" i="6" s="1"/>
  <c r="M59" i="5" s="1"/>
  <c r="P77" i="6"/>
  <c r="L56" i="14" l="1"/>
  <c r="L59" i="5"/>
  <c r="O56" i="5"/>
  <c r="M56" i="14"/>
  <c r="O56" i="14" s="1"/>
  <c r="N56" i="5"/>
  <c r="C57" i="5" s="1"/>
  <c r="K57" i="5" s="1"/>
  <c r="S77" i="6"/>
  <c r="E164" i="6"/>
  <c r="R77" i="6"/>
  <c r="J163" i="6"/>
  <c r="N56" i="14" l="1"/>
  <c r="C57" i="14" s="1"/>
  <c r="K57" i="14" s="1"/>
  <c r="F164" i="6"/>
  <c r="G164" i="6" l="1"/>
  <c r="E165" i="6" s="1"/>
  <c r="F165" i="6" l="1"/>
  <c r="G165" i="6" l="1"/>
  <c r="E166" i="6" s="1"/>
  <c r="F166" i="6" l="1"/>
  <c r="K166" i="6"/>
  <c r="G166" i="6" l="1"/>
  <c r="L166" i="6"/>
  <c r="Q78" i="6" s="1"/>
  <c r="M60" i="5" s="1"/>
  <c r="P78" i="6"/>
  <c r="L57" i="14" l="1"/>
  <c r="L60" i="5"/>
  <c r="O57" i="5"/>
  <c r="M57" i="14"/>
  <c r="O57" i="14" s="1"/>
  <c r="N57" i="5"/>
  <c r="C58" i="5" s="1"/>
  <c r="K58" i="5" s="1"/>
  <c r="E167" i="6"/>
  <c r="S78" i="6"/>
  <c r="R78" i="6"/>
  <c r="J166" i="6"/>
  <c r="N57" i="14" l="1"/>
  <c r="C58" i="14" s="1"/>
  <c r="K58" i="14" s="1"/>
  <c r="F167" i="6"/>
  <c r="G167" i="6" l="1"/>
  <c r="E168" i="6" s="1"/>
  <c r="F168" i="6" l="1"/>
  <c r="G168" i="6" l="1"/>
  <c r="E169" i="6" s="1"/>
  <c r="F169" i="6" l="1"/>
  <c r="K169" i="6"/>
  <c r="G169" i="6" l="1"/>
  <c r="L169" i="6"/>
  <c r="Q79" i="6" s="1"/>
  <c r="M61" i="5" s="1"/>
  <c r="P79" i="6"/>
  <c r="L58" i="14" l="1"/>
  <c r="L61" i="5"/>
  <c r="O58" i="5"/>
  <c r="M58" i="14"/>
  <c r="O58" i="14" s="1"/>
  <c r="N58" i="5"/>
  <c r="C59" i="5" s="1"/>
  <c r="K59" i="5" s="1"/>
  <c r="S79" i="6"/>
  <c r="E170" i="6"/>
  <c r="R79" i="6"/>
  <c r="J169" i="6"/>
  <c r="N58" i="14" l="1"/>
  <c r="C59" i="14" s="1"/>
  <c r="K59" i="14" s="1"/>
  <c r="F170" i="6"/>
  <c r="G170" i="6" l="1"/>
  <c r="E171" i="6" s="1"/>
  <c r="F171" i="6" l="1"/>
  <c r="G171" i="6" l="1"/>
  <c r="E172" i="6" s="1"/>
  <c r="F172" i="6" l="1"/>
  <c r="K172" i="6"/>
  <c r="G172" i="6" l="1"/>
  <c r="L172" i="6"/>
  <c r="Q80" i="6" s="1"/>
  <c r="M62" i="5" s="1"/>
  <c r="P80" i="6"/>
  <c r="L59" i="14" l="1"/>
  <c r="L62" i="5"/>
  <c r="O59" i="5"/>
  <c r="M59" i="14"/>
  <c r="O59" i="14" s="1"/>
  <c r="N59" i="5"/>
  <c r="C60" i="5" s="1"/>
  <c r="K60" i="5" s="1"/>
  <c r="E173" i="6"/>
  <c r="S80" i="6"/>
  <c r="R80" i="6"/>
  <c r="J172" i="6"/>
  <c r="N59" i="14" l="1"/>
  <c r="C60" i="14" s="1"/>
  <c r="K60" i="14" s="1"/>
  <c r="F173" i="6"/>
  <c r="G173" i="6" l="1"/>
  <c r="E174" i="6" s="1"/>
  <c r="F174" i="6" l="1"/>
  <c r="G174" i="6" l="1"/>
  <c r="E175" i="6" s="1"/>
  <c r="F175" i="6" l="1"/>
  <c r="K175" i="6"/>
  <c r="G175" i="6" l="1"/>
  <c r="L175" i="6"/>
  <c r="Q81" i="6" s="1"/>
  <c r="M63" i="5" s="1"/>
  <c r="P81" i="6"/>
  <c r="L60" i="14" l="1"/>
  <c r="L63" i="5"/>
  <c r="O60" i="5"/>
  <c r="M60" i="14"/>
  <c r="O60" i="14" s="1"/>
  <c r="N60" i="5"/>
  <c r="C61" i="5" s="1"/>
  <c r="K61" i="5" s="1"/>
  <c r="S81" i="6"/>
  <c r="E176" i="6"/>
  <c r="R81" i="6"/>
  <c r="J175" i="6"/>
  <c r="N60" i="14" l="1"/>
  <c r="C61" i="14" s="1"/>
  <c r="K61" i="14" s="1"/>
  <c r="F176" i="6"/>
  <c r="G176" i="6" l="1"/>
  <c r="E177" i="6" s="1"/>
  <c r="F177" i="6" l="1"/>
  <c r="G177" i="6" l="1"/>
  <c r="E178" i="6" s="1"/>
  <c r="F178" i="6" l="1"/>
  <c r="K178" i="6"/>
  <c r="G178" i="6" l="1"/>
  <c r="L178" i="6"/>
  <c r="Q82" i="6" s="1"/>
  <c r="M64" i="5" s="1"/>
  <c r="P82" i="6"/>
  <c r="L61" i="14" l="1"/>
  <c r="L64" i="5"/>
  <c r="O61" i="5"/>
  <c r="M61" i="14"/>
  <c r="O61" i="14" s="1"/>
  <c r="N61" i="5"/>
  <c r="C62" i="5" s="1"/>
  <c r="K62" i="5" s="1"/>
  <c r="S82" i="6"/>
  <c r="E179" i="6"/>
  <c r="R82" i="6"/>
  <c r="J178" i="6"/>
  <c r="N61" i="14" l="1"/>
  <c r="C62" i="14" s="1"/>
  <c r="K62" i="14" s="1"/>
  <c r="F179" i="6"/>
  <c r="G179" i="6" l="1"/>
  <c r="E180" i="6" s="1"/>
  <c r="F180" i="6" l="1"/>
  <c r="G180" i="6" l="1"/>
  <c r="E181" i="6" s="1"/>
  <c r="F181" i="6" l="1"/>
  <c r="K181" i="6"/>
  <c r="G181" i="6" l="1"/>
  <c r="L181" i="6"/>
  <c r="Q83" i="6" s="1"/>
  <c r="M65" i="5" s="1"/>
  <c r="P83" i="6"/>
  <c r="L62" i="14" l="1"/>
  <c r="L65" i="5"/>
  <c r="O62" i="5"/>
  <c r="M62" i="14"/>
  <c r="O62" i="14" s="1"/>
  <c r="N62" i="5"/>
  <c r="C63" i="5" s="1"/>
  <c r="K63" i="5" s="1"/>
  <c r="E182" i="6"/>
  <c r="S83" i="6"/>
  <c r="R83" i="6"/>
  <c r="J181" i="6"/>
  <c r="N62" i="14" l="1"/>
  <c r="C63" i="14" s="1"/>
  <c r="K63" i="14" s="1"/>
  <c r="F182" i="6"/>
  <c r="G182" i="6" l="1"/>
  <c r="E183" i="6" s="1"/>
  <c r="F183" i="6" l="1"/>
  <c r="G183" i="6" l="1"/>
  <c r="E184" i="6" s="1"/>
  <c r="F184" i="6" l="1"/>
  <c r="K184" i="6"/>
  <c r="G184" i="6" l="1"/>
  <c r="L184" i="6"/>
  <c r="Q84" i="6" s="1"/>
  <c r="M66" i="5" s="1"/>
  <c r="P84" i="6"/>
  <c r="L63" i="14" l="1"/>
  <c r="L66" i="5"/>
  <c r="O63" i="5"/>
  <c r="M63" i="14"/>
  <c r="O63" i="14" s="1"/>
  <c r="N63" i="5"/>
  <c r="C64" i="5" s="1"/>
  <c r="K64" i="5" s="1"/>
  <c r="E185" i="6"/>
  <c r="S84" i="6"/>
  <c r="R84" i="6"/>
  <c r="J184" i="6"/>
  <c r="N63" i="14" l="1"/>
  <c r="C64" i="14" s="1"/>
  <c r="K64" i="14" s="1"/>
  <c r="F185" i="6"/>
  <c r="G185" i="6" l="1"/>
  <c r="E186" i="6" s="1"/>
  <c r="F186" i="6" l="1"/>
  <c r="G186" i="6" l="1"/>
  <c r="E187" i="6" s="1"/>
  <c r="F187" i="6" l="1"/>
  <c r="K187" i="6"/>
  <c r="G187" i="6" l="1"/>
  <c r="L187" i="6"/>
  <c r="Q85" i="6" s="1"/>
  <c r="M67" i="5" s="1"/>
  <c r="P85" i="6"/>
  <c r="L64" i="14" l="1"/>
  <c r="L67" i="5"/>
  <c r="O64" i="5"/>
  <c r="M64" i="14"/>
  <c r="O64" i="14" s="1"/>
  <c r="N64" i="5"/>
  <c r="C65" i="5" s="1"/>
  <c r="K65" i="5" s="1"/>
  <c r="E188" i="6"/>
  <c r="S85" i="6"/>
  <c r="R85" i="6"/>
  <c r="J187" i="6"/>
  <c r="N64" i="14" l="1"/>
  <c r="C65" i="14" s="1"/>
  <c r="K65" i="14" s="1"/>
  <c r="F188" i="6"/>
  <c r="G188" i="6" l="1"/>
  <c r="E189" i="6" s="1"/>
  <c r="F189" i="6" l="1"/>
  <c r="G189" i="6" l="1"/>
  <c r="E190" i="6" s="1"/>
  <c r="F190" i="6" l="1"/>
  <c r="K190" i="6"/>
  <c r="G190" i="6" l="1"/>
  <c r="L190" i="6"/>
  <c r="Q86" i="6" s="1"/>
  <c r="M68" i="5" s="1"/>
  <c r="P86" i="6"/>
  <c r="L65" i="14" l="1"/>
  <c r="L68" i="5"/>
  <c r="O65" i="5"/>
  <c r="M65" i="14"/>
  <c r="O65" i="14" s="1"/>
  <c r="N65" i="5"/>
  <c r="C66" i="5" s="1"/>
  <c r="K66" i="5" s="1"/>
  <c r="S86" i="6"/>
  <c r="E191" i="6"/>
  <c r="R86" i="6"/>
  <c r="J190" i="6"/>
  <c r="N65" i="14" l="1"/>
  <c r="C66" i="14" s="1"/>
  <c r="K66" i="14" s="1"/>
  <c r="F191" i="6"/>
  <c r="G191" i="6" l="1"/>
  <c r="E192" i="6" s="1"/>
  <c r="F192" i="6" l="1"/>
  <c r="G192" i="6" l="1"/>
  <c r="E193" i="6" s="1"/>
  <c r="F193" i="6" l="1"/>
  <c r="K193" i="6"/>
  <c r="G193" i="6" l="1"/>
  <c r="L193" i="6"/>
  <c r="Q87" i="6" s="1"/>
  <c r="M69" i="5" s="1"/>
  <c r="P87" i="6"/>
  <c r="L66" i="14" l="1"/>
  <c r="L69" i="5"/>
  <c r="O66" i="5"/>
  <c r="M66" i="14"/>
  <c r="O66" i="14" s="1"/>
  <c r="N66" i="5"/>
  <c r="C67" i="5" s="1"/>
  <c r="K67" i="5" s="1"/>
  <c r="S87" i="6"/>
  <c r="E194" i="6"/>
  <c r="R87" i="6"/>
  <c r="J193" i="6"/>
  <c r="N66" i="14" l="1"/>
  <c r="C67" i="14" s="1"/>
  <c r="K67" i="14" s="1"/>
  <c r="F194" i="6"/>
  <c r="G194" i="6" l="1"/>
  <c r="E195" i="6" s="1"/>
  <c r="F195" i="6" l="1"/>
  <c r="G195" i="6" l="1"/>
  <c r="E196" i="6" s="1"/>
  <c r="F196" i="6" l="1"/>
  <c r="K196" i="6"/>
  <c r="G196" i="6" l="1"/>
  <c r="L196" i="6"/>
  <c r="Q88" i="6" s="1"/>
  <c r="M70" i="5" s="1"/>
  <c r="P88" i="6"/>
  <c r="L67" i="14" l="1"/>
  <c r="L70" i="5"/>
  <c r="O67" i="5"/>
  <c r="M67" i="14"/>
  <c r="O67" i="14" s="1"/>
  <c r="N67" i="5"/>
  <c r="C68" i="5" s="1"/>
  <c r="K68" i="5" s="1"/>
  <c r="E197" i="6"/>
  <c r="S88" i="6"/>
  <c r="R88" i="6"/>
  <c r="J196" i="6"/>
  <c r="N67" i="14" l="1"/>
  <c r="C68" i="14" s="1"/>
  <c r="K68" i="14" s="1"/>
  <c r="F197" i="6"/>
  <c r="G197" i="6" l="1"/>
  <c r="E198" i="6" s="1"/>
  <c r="F198" i="6" l="1"/>
  <c r="G198" i="6" l="1"/>
  <c r="E199" i="6" s="1"/>
  <c r="F199" i="6" l="1"/>
  <c r="K199" i="6"/>
  <c r="G199" i="6" l="1"/>
  <c r="L199" i="6"/>
  <c r="Q89" i="6" s="1"/>
  <c r="M71" i="5" s="1"/>
  <c r="P89" i="6"/>
  <c r="L68" i="14" l="1"/>
  <c r="L71" i="5"/>
  <c r="O68" i="5"/>
  <c r="M68" i="14"/>
  <c r="O68" i="14" s="1"/>
  <c r="N68" i="5"/>
  <c r="C69" i="5" s="1"/>
  <c r="K69" i="5" s="1"/>
  <c r="E200" i="6"/>
  <c r="S89" i="6"/>
  <c r="R89" i="6"/>
  <c r="J199" i="6"/>
  <c r="N68" i="14" l="1"/>
  <c r="C69" i="14" s="1"/>
  <c r="K69" i="14" s="1"/>
  <c r="F200" i="6"/>
  <c r="G200" i="6" l="1"/>
  <c r="E201" i="6" s="1"/>
  <c r="F201" i="6" l="1"/>
  <c r="G201" i="6" l="1"/>
  <c r="E202" i="6" s="1"/>
  <c r="F202" i="6" l="1"/>
  <c r="K202" i="6"/>
  <c r="G202" i="6" l="1"/>
  <c r="L202" i="6"/>
  <c r="Q90" i="6" s="1"/>
  <c r="M72" i="5" s="1"/>
  <c r="P90" i="6"/>
  <c r="L69" i="14" l="1"/>
  <c r="L72" i="5"/>
  <c r="O69" i="5"/>
  <c r="M69" i="14"/>
  <c r="O69" i="14" s="1"/>
  <c r="N69" i="5"/>
  <c r="C70" i="5" s="1"/>
  <c r="K70" i="5" s="1"/>
  <c r="E203" i="6"/>
  <c r="S90" i="6"/>
  <c r="R90" i="6"/>
  <c r="J202" i="6"/>
  <c r="N69" i="14" l="1"/>
  <c r="C70" i="14" s="1"/>
  <c r="K70" i="14" s="1"/>
  <c r="F203" i="6"/>
  <c r="G203" i="6" l="1"/>
  <c r="E204" i="6" s="1"/>
  <c r="F204" i="6" l="1"/>
  <c r="G204" i="6" l="1"/>
  <c r="E205" i="6" s="1"/>
  <c r="F205" i="6" l="1"/>
  <c r="K205" i="6"/>
  <c r="G205" i="6" l="1"/>
  <c r="L205" i="6"/>
  <c r="Q91" i="6" s="1"/>
  <c r="M73" i="5" s="1"/>
  <c r="P91" i="6"/>
  <c r="L70" i="14" l="1"/>
  <c r="L73" i="5"/>
  <c r="O70" i="5"/>
  <c r="M70" i="14"/>
  <c r="O70" i="14" s="1"/>
  <c r="N70" i="5"/>
  <c r="C71" i="5" s="1"/>
  <c r="K71" i="5" s="1"/>
  <c r="S91" i="6"/>
  <c r="E206" i="6"/>
  <c r="R91" i="6"/>
  <c r="J205" i="6"/>
  <c r="N70" i="14" l="1"/>
  <c r="C71" i="14" s="1"/>
  <c r="K71" i="14" s="1"/>
  <c r="F206" i="6"/>
  <c r="G206" i="6" l="1"/>
  <c r="E207" i="6" s="1"/>
  <c r="F207" i="6" l="1"/>
  <c r="G207" i="6" l="1"/>
  <c r="E208" i="6" s="1"/>
  <c r="F208" i="6" l="1"/>
  <c r="K208" i="6"/>
  <c r="G208" i="6" l="1"/>
  <c r="L208" i="6"/>
  <c r="P92" i="6"/>
  <c r="Q92" i="6" l="1"/>
  <c r="M74" i="5" s="1"/>
  <c r="M74" i="14" s="1"/>
  <c r="L71" i="14"/>
  <c r="L74" i="5"/>
  <c r="L74" i="14" s="1"/>
  <c r="O71" i="5"/>
  <c r="M71" i="14"/>
  <c r="O71" i="14" s="1"/>
  <c r="N71" i="5"/>
  <c r="C72" i="5" s="1"/>
  <c r="K72" i="5" s="1"/>
  <c r="E209" i="6"/>
  <c r="S92" i="6"/>
  <c r="R92" i="6"/>
  <c r="J208" i="6"/>
  <c r="N71" i="14" l="1"/>
  <c r="C72" i="14" s="1"/>
  <c r="K72" i="14" s="1"/>
  <c r="F209" i="6"/>
  <c r="G209" i="6" l="1"/>
  <c r="E210" i="6" s="1"/>
  <c r="F210" i="6" l="1"/>
  <c r="G210" i="6" l="1"/>
  <c r="E211" i="6" s="1"/>
  <c r="F211" i="6" l="1"/>
  <c r="K211" i="6"/>
  <c r="G211" i="6" l="1"/>
  <c r="L211" i="6"/>
  <c r="P93" i="6"/>
  <c r="Q93" i="6" l="1"/>
  <c r="M75" i="5" s="1"/>
  <c r="M75" i="14" s="1"/>
  <c r="L72" i="14"/>
  <c r="L75" i="5"/>
  <c r="L75" i="14" s="1"/>
  <c r="O72" i="5"/>
  <c r="M72" i="14"/>
  <c r="O72" i="14" s="1"/>
  <c r="N72" i="5"/>
  <c r="C73" i="5" s="1"/>
  <c r="K73" i="5" s="1"/>
  <c r="E212" i="6"/>
  <c r="S93" i="6"/>
  <c r="R93" i="6"/>
  <c r="J211" i="6"/>
  <c r="N72" i="14" l="1"/>
  <c r="F212" i="6"/>
  <c r="C73" i="14" l="1"/>
  <c r="K73" i="14" s="1"/>
  <c r="G212" i="6"/>
  <c r="E213" i="6" s="1"/>
  <c r="F213" i="6" l="1"/>
  <c r="G213" i="6" l="1"/>
  <c r="E214" i="6" s="1"/>
  <c r="F214" i="6" l="1"/>
  <c r="E216" i="6"/>
  <c r="K214" i="6"/>
  <c r="P94" i="6" s="1"/>
  <c r="P96" i="6" s="1"/>
  <c r="G214" i="6" l="1"/>
  <c r="S94" i="6" s="1"/>
  <c r="S96" i="6" s="1"/>
  <c r="L214" i="6"/>
  <c r="Q94" i="6" s="1"/>
  <c r="Q96" i="6" s="1"/>
  <c r="L76" i="5"/>
  <c r="L76" i="14" s="1"/>
  <c r="K216" i="6"/>
  <c r="F216" i="6"/>
  <c r="R94" i="6" l="1"/>
  <c r="R96" i="6" s="1"/>
  <c r="L73" i="14"/>
  <c r="M76" i="5"/>
  <c r="M76" i="14" s="1"/>
  <c r="L216" i="6"/>
  <c r="J214" i="6"/>
  <c r="J216" i="6" s="1"/>
  <c r="L78" i="14" l="1"/>
  <c r="L78" i="5"/>
  <c r="L81" i="14" l="1"/>
  <c r="N73" i="5"/>
  <c r="C74" i="5" s="1"/>
  <c r="K74" i="5" s="1"/>
  <c r="N74" i="5" s="1"/>
  <c r="C75" i="5" s="1"/>
  <c r="K75" i="5" s="1"/>
  <c r="N75" i="5" s="1"/>
  <c r="C76" i="5" s="1"/>
  <c r="K76" i="5" s="1"/>
  <c r="N76" i="5" s="1"/>
  <c r="M73" i="14"/>
  <c r="M78" i="5"/>
  <c r="M81" i="14" s="1"/>
  <c r="O73" i="5"/>
  <c r="O74" i="5" s="1"/>
  <c r="O75" i="5" s="1"/>
  <c r="O76" i="5" s="1"/>
  <c r="N78" i="5" l="1"/>
  <c r="M78" i="14"/>
  <c r="O73" i="14"/>
  <c r="O74" i="14" s="1"/>
  <c r="O75" i="14" s="1"/>
  <c r="O76" i="14" s="1"/>
  <c r="N73" i="14"/>
  <c r="C74" i="14" s="1"/>
  <c r="K74" i="14" s="1"/>
  <c r="N74" i="14" s="1"/>
  <c r="C75" i="14" s="1"/>
  <c r="K75" i="14" s="1"/>
  <c r="N75" i="14" s="1"/>
  <c r="C76" i="14" s="1"/>
  <c r="K76" i="14" s="1"/>
  <c r="N76" i="14" s="1"/>
  <c r="N78" i="14" l="1"/>
</calcChain>
</file>

<file path=xl/sharedStrings.xml><?xml version="1.0" encoding="utf-8"?>
<sst xmlns="http://schemas.openxmlformats.org/spreadsheetml/2006/main" count="775" uniqueCount="210">
  <si>
    <t xml:space="preserve">                                                                                                                                 DIOCESE OF RALEIGH</t>
  </si>
  <si>
    <t xml:space="preserve">                                         PROPOSED PROJECT FINANCE PLAN</t>
  </si>
  <si>
    <t>PROJECT COSTS</t>
  </si>
  <si>
    <t>Parish or school Name:</t>
  </si>
  <si>
    <t xml:space="preserve">Parish </t>
  </si>
  <si>
    <t>Address:</t>
  </si>
  <si>
    <t>Pastor/Pastoral Administrator:</t>
  </si>
  <si>
    <t>Date of Proposal:</t>
  </si>
  <si>
    <t>Description of Project:</t>
  </si>
  <si>
    <t>Forecast Dates</t>
  </si>
  <si>
    <t>Construction Contract Let:</t>
  </si>
  <si>
    <t>Construction Complete:</t>
  </si>
  <si>
    <t>Project Costs:</t>
  </si>
  <si>
    <t>Professional Services &amp; Fees (excluding architect)</t>
  </si>
  <si>
    <t>Land Purchase (to be purchased from Land Trust)</t>
  </si>
  <si>
    <t>Land Purchase (other than from Land Trust)</t>
  </si>
  <si>
    <t>Architect</t>
  </si>
  <si>
    <t>Site Preparation (should be in included in construction contract)</t>
  </si>
  <si>
    <t>Construction (other than site preparation)</t>
  </si>
  <si>
    <t>Total Construction Contract</t>
  </si>
  <si>
    <t>Contingency (10% of Total Construction Contract, required)</t>
  </si>
  <si>
    <t>Furnishings</t>
  </si>
  <si>
    <t>Other (specify)</t>
  </si>
  <si>
    <t>Total Project Costs</t>
  </si>
  <si>
    <t>Square Feet</t>
  </si>
  <si>
    <t>Construction Contract Cost per Square Foot</t>
  </si>
  <si>
    <t>Current Indebtedness - Loans Outstanding</t>
  </si>
  <si>
    <t>Start Date</t>
  </si>
  <si>
    <t>Original Amount</t>
  </si>
  <si>
    <t>Purpose</t>
  </si>
  <si>
    <t>Monthly Payment</t>
  </si>
  <si>
    <t>Current Balance</t>
  </si>
  <si>
    <t>Date of Final Payment</t>
  </si>
  <si>
    <t>Fund Raising Program History</t>
  </si>
  <si>
    <t>Describe any Fund Raising Programs conducted within the past ten years.  Include building campaigns, school endowments or other.</t>
  </si>
  <si>
    <t>Date Completed</t>
  </si>
  <si>
    <t>$ Goal</t>
  </si>
  <si>
    <t>$ Pledged</t>
  </si>
  <si>
    <t># of Pledges</t>
  </si>
  <si>
    <t>% of Families Pledging</t>
  </si>
  <si>
    <t>$ Received</t>
  </si>
  <si>
    <t>Amount Received from top 10% of Donors</t>
  </si>
  <si>
    <t>If you plan to conduct a fund campaign for this project, give the above information plus describe your organization plans.</t>
  </si>
  <si>
    <t>Organization Plans:</t>
  </si>
  <si>
    <t>PROJECT PLAN SIGNATURE PAGE</t>
  </si>
  <si>
    <t>Cash Available for Down Payment</t>
  </si>
  <si>
    <t>Total Cash on Hand</t>
  </si>
  <si>
    <t>Sources of Funds:</t>
  </si>
  <si>
    <t>As Of Date</t>
  </si>
  <si>
    <t>Parish Checking</t>
  </si>
  <si>
    <t>School Checking</t>
  </si>
  <si>
    <t>Diocese Savings:</t>
  </si>
  <si>
    <t>Parish - General Savings</t>
  </si>
  <si>
    <t>Parish - Building</t>
  </si>
  <si>
    <t>Parish - Other</t>
  </si>
  <si>
    <t>School - Operations</t>
  </si>
  <si>
    <t>School - Prepaid Tuition</t>
  </si>
  <si>
    <t>School - Building</t>
  </si>
  <si>
    <t>Restricted Building Campaign Funds Collected Before Construction Begins</t>
  </si>
  <si>
    <t>Total Cash Available for Down Payment</t>
  </si>
  <si>
    <t>Total Cash On Hand on the 1st Day of Cash Flow Projection</t>
  </si>
  <si>
    <r>
      <rPr>
        <b/>
        <sz val="10"/>
        <rFont val="Arial"/>
        <family val="2"/>
      </rPr>
      <t>1/3</t>
    </r>
    <r>
      <rPr>
        <sz val="10"/>
        <rFont val="Arial"/>
        <family val="2"/>
      </rPr>
      <t xml:space="preserve"> of Total Project Costs (Down Payment Needed)</t>
    </r>
  </si>
  <si>
    <r>
      <rPr>
        <b/>
        <sz val="10"/>
        <rFont val="Arial"/>
        <family val="2"/>
      </rPr>
      <t>2/3</t>
    </r>
    <r>
      <rPr>
        <sz val="10"/>
        <rFont val="Arial"/>
        <family val="2"/>
      </rPr>
      <t xml:space="preserve"> of Total Project Costs (Maximum Loan)</t>
    </r>
  </si>
  <si>
    <t>Restricted Building Campaign Funds Collected After Construction Begins</t>
  </si>
  <si>
    <t>Loan Requested</t>
  </si>
  <si>
    <t>Projected Annual Loan Repayment, Principle &amp; Interest</t>
  </si>
  <si>
    <t>Expected Loan Interest Rate (Diocesan Variable Rate)</t>
  </si>
  <si>
    <t>Loan Term in Years (15 years maximum)</t>
  </si>
  <si>
    <t>Debt per Family (Total Debt to be Borrowed/Families - When Debt is Drawn</t>
  </si>
  <si>
    <t>Reviewed and approved:</t>
  </si>
  <si>
    <t>Finance Council Chairperson (signature):</t>
  </si>
  <si>
    <t>Finance Council Chairperson (print name):</t>
  </si>
  <si>
    <t>Pastoral Council Chairperson (signature):</t>
  </si>
  <si>
    <t>Pastoral Council Chairperson (print name):</t>
  </si>
  <si>
    <t>Pastor/Pastoral Administrator (signature):</t>
  </si>
  <si>
    <t>Pastor/Pastoral Administrator (print name):</t>
  </si>
  <si>
    <t>FIVE YEAR PARISH FINANCIAL HISTORY (Per Annual Reports)</t>
  </si>
  <si>
    <t>YEAR END</t>
  </si>
  <si>
    <t>%</t>
  </si>
  <si>
    <t>Number of Families</t>
  </si>
  <si>
    <t>Offertory per Family</t>
  </si>
  <si>
    <t>OPERATING INCOME:</t>
  </si>
  <si>
    <t>Offertory</t>
  </si>
  <si>
    <t>Other Ongoing Operating Income</t>
  </si>
  <si>
    <t>TOTAL OPERATING INCOME</t>
  </si>
  <si>
    <t>OPERATING EXPENSE:</t>
  </si>
  <si>
    <t>Personnel Related</t>
  </si>
  <si>
    <t>Elementary School Subsidy</t>
  </si>
  <si>
    <t>All other Operating Expenses</t>
  </si>
  <si>
    <t>TOTAL OPERATING EXPENSES</t>
  </si>
  <si>
    <t>OPERATING SURPLUS/(DEFICIT) Before Interest Expense</t>
  </si>
  <si>
    <t>OPERATING SURPLUS/(DEFICIT) After Interest Expense</t>
  </si>
  <si>
    <t>FIVE YEAR PARISH FINANCIAL PROJECTION</t>
  </si>
  <si>
    <t>New Building Costs: Insurance, utilities, etc.</t>
  </si>
  <si>
    <t>All other Operating Expenses (Excluding Interest Expense)</t>
  </si>
  <si>
    <t xml:space="preserve">Existing Interest Expense - do not list here- include on "Cash Flow" as "Existing Interest &amp; Principal Payments" </t>
  </si>
  <si>
    <t>School</t>
  </si>
  <si>
    <t>FIVE YEAR SCHOOL FINANCIAL HISTORY (Per Annual Reports)</t>
  </si>
  <si>
    <t>Number of Students</t>
  </si>
  <si>
    <t>Tuition per Student</t>
  </si>
  <si>
    <t>OPERATING INCOME</t>
  </si>
  <si>
    <t>Tuition &amp; Fees</t>
  </si>
  <si>
    <t>Parish Investment</t>
  </si>
  <si>
    <t>OPERATING EXPENSE</t>
  </si>
  <si>
    <t>FIVE YEAR SCHOOL FINANCIAL PROJECTION</t>
  </si>
  <si>
    <t>FIVE YEAR COMBINED FINANCIAL HISTORY (Per Annual Reports)</t>
  </si>
  <si>
    <t>FIVE YEAR COMBINED FINANCIAL PROJECTION</t>
  </si>
  <si>
    <t>Include additional cost of operating new building in years where appropriate, i.e. payroll, utilities, taxes, insurance, etc.</t>
  </si>
  <si>
    <t>Available Surplus from above should service annual monthly loan payments.</t>
  </si>
  <si>
    <t>($000)</t>
  </si>
  <si>
    <t>CASH FLOW PROJECTION (IN THOUSAND DOLLARS)</t>
  </si>
  <si>
    <t>(Do not use decimals.  State amounts to nearest whole thousand dollars.)</t>
  </si>
  <si>
    <t>11 Ending</t>
  </si>
  <si>
    <t>14 Ending</t>
  </si>
  <si>
    <t>Existing</t>
  </si>
  <si>
    <t>Construction</t>
  </si>
  <si>
    <t>Balance</t>
  </si>
  <si>
    <t>Long Term</t>
  </si>
  <si>
    <t>Cash</t>
  </si>
  <si>
    <t>Beginning</t>
  </si>
  <si>
    <t>Campaign</t>
  </si>
  <si>
    <t>Loan</t>
  </si>
  <si>
    <t>Payments</t>
  </si>
  <si>
    <t xml:space="preserve">Before </t>
  </si>
  <si>
    <t>Interest</t>
  </si>
  <si>
    <t>Principal</t>
  </si>
  <si>
    <t>New</t>
  </si>
  <si>
    <t>Fiscal</t>
  </si>
  <si>
    <t>Operating</t>
  </si>
  <si>
    <t>Pledge</t>
  </si>
  <si>
    <t>Int. &amp; Princ.</t>
  </si>
  <si>
    <t xml:space="preserve">for </t>
  </si>
  <si>
    <t>New loan</t>
  </si>
  <si>
    <t>on new</t>
  </si>
  <si>
    <t>After Loan</t>
  </si>
  <si>
    <t>Year</t>
  </si>
  <si>
    <t>Qtr</t>
  </si>
  <si>
    <t>Income</t>
  </si>
  <si>
    <t>Expenses</t>
  </si>
  <si>
    <t>Borrowings</t>
  </si>
  <si>
    <t>Projects</t>
  </si>
  <si>
    <t>Loans</t>
  </si>
  <si>
    <t>24/25</t>
  </si>
  <si>
    <t>25/26</t>
  </si>
  <si>
    <t>26/27</t>
  </si>
  <si>
    <t>27/28</t>
  </si>
  <si>
    <t>28/29</t>
  </si>
  <si>
    <t>29/30</t>
  </si>
  <si>
    <t>30/31</t>
  </si>
  <si>
    <t>31/32</t>
  </si>
  <si>
    <t>32/33</t>
  </si>
  <si>
    <t>33/34</t>
  </si>
  <si>
    <t>34/35</t>
  </si>
  <si>
    <t>35/36</t>
  </si>
  <si>
    <t>36/37</t>
  </si>
  <si>
    <t>37/38</t>
  </si>
  <si>
    <t>38/39</t>
  </si>
  <si>
    <t>39/40</t>
  </si>
  <si>
    <t>Sub-totals</t>
  </si>
  <si>
    <t>Total Loan</t>
  </si>
  <si>
    <t>Total Project</t>
  </si>
  <si>
    <t>check</t>
  </si>
  <si>
    <t>Combined</t>
  </si>
  <si>
    <t>formula</t>
  </si>
  <si>
    <t>input</t>
  </si>
  <si>
    <t>Monthly payments</t>
  </si>
  <si>
    <t>Total number of monthly payments</t>
  </si>
  <si>
    <t>Quarterly payments</t>
  </si>
  <si>
    <t>Amount financed</t>
  </si>
  <si>
    <t>Yearly principal &amp; interest</t>
  </si>
  <si>
    <t>Annual interest (Fixed)</t>
  </si>
  <si>
    <t>Loan term (in years)</t>
  </si>
  <si>
    <t>Principal amount</t>
  </si>
  <si>
    <t>Begin amortization</t>
  </si>
  <si>
    <t>Finance charges</t>
  </si>
  <si>
    <t>Final payment</t>
  </si>
  <si>
    <t>Total cost</t>
  </si>
  <si>
    <t>Total</t>
  </si>
  <si>
    <t>Monthly</t>
  </si>
  <si>
    <t>Quarterly</t>
  </si>
  <si>
    <t>Date</t>
  </si>
  <si>
    <t>Loan (Draws)</t>
  </si>
  <si>
    <t>Payment</t>
  </si>
  <si>
    <t>Balance Forward</t>
  </si>
  <si>
    <t xml:space="preserve"> </t>
  </si>
  <si>
    <t>Monthly Loan Draw</t>
  </si>
  <si>
    <t>Quarter</t>
  </si>
  <si>
    <t>Q</t>
  </si>
  <si>
    <t>Grand Totals</t>
  </si>
  <si>
    <t>Debt and Interest Forecast</t>
  </si>
  <si>
    <t>2023/24</t>
  </si>
  <si>
    <t>2024/25</t>
  </si>
  <si>
    <t>2025/26</t>
  </si>
  <si>
    <t>2026/27</t>
  </si>
  <si>
    <t>2027/28</t>
  </si>
  <si>
    <t>2028/29</t>
  </si>
  <si>
    <t>2029/30</t>
  </si>
  <si>
    <t>2030/31</t>
  </si>
  <si>
    <t>Remaining</t>
  </si>
  <si>
    <t>Forecast</t>
  </si>
  <si>
    <t>Principal at</t>
  </si>
  <si>
    <t>Annual</t>
  </si>
  <si>
    <t>Loan 1</t>
  </si>
  <si>
    <t>Loan 2</t>
  </si>
  <si>
    <t xml:space="preserve">Total Annual </t>
    <phoneticPr fontId="0" type="noConversion"/>
  </si>
  <si>
    <t>Total Annual (000's)</t>
  </si>
  <si>
    <t>feed into cash flow</t>
    <phoneticPr fontId="0" type="noConversion"/>
  </si>
  <si>
    <t>Total Qtr (000's)</t>
  </si>
  <si>
    <t>Church Debt Service</t>
    <phoneticPr fontId="0" type="noConversion"/>
  </si>
  <si>
    <t>School Debt Service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</si>
</sst>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_);[Red]\(0\)"/>
    <numFmt numFmtId="167" formatCode="&quot;$&quot;#,##0"/>
    <numFmt numFmtId="168" formatCode="[$-409]mmmm\ d\,\ yyyy;@"/>
    <numFmt numFmtId="169" formatCode="#,##0.0"/>
    <numFmt numFmtId="170" formatCode="#,##0.0_);[Red]\(#,##0.0\)"/>
    <numFmt numFmtId="171" formatCode="#,##0.000"/>
    <numFmt numFmtId="172" formatCode="mm/dd/yy;@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name val="Times New Roman"/>
      <family val="1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Arial"/>
      <family val="2"/>
    </font>
    <font>
      <b/>
      <sz val="11"/>
      <color rgb="FFFA7D00"/>
      <name val="Arial"/>
      <family val="2"/>
    </font>
    <font>
      <sz val="11"/>
      <color rgb="FF3F3F76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name val="Times New Roman"/>
      <family val="1"/>
    </font>
    <font>
      <b/>
      <u/>
      <sz val="11"/>
      <color rgb="FFFA7D00"/>
      <name val="Calibri"/>
      <family val="2"/>
      <scheme val="minor"/>
    </font>
    <font>
      <sz val="12"/>
      <name val="Times New Roman"/>
      <family val="1"/>
    </font>
    <font>
      <b/>
      <sz val="11"/>
      <color rgb="FFFF0000"/>
      <name val="Arial"/>
      <family val="2"/>
    </font>
    <font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7F7F7F"/>
      </bottom>
      <diagonal/>
    </border>
    <border>
      <left/>
      <right/>
      <top style="thin">
        <color indexed="64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 style="thin">
        <color rgb="FF7F7F7F"/>
      </right>
      <top/>
      <bottom style="medium">
        <color indexed="64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thin">
        <color indexed="64"/>
      </right>
      <top/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36">
    <xf numFmtId="0" fontId="0" fillId="0" borderId="0"/>
    <xf numFmtId="0" fontId="19" fillId="3" borderId="25" applyNumberFormat="0" applyAlignment="0" applyProtection="0"/>
    <xf numFmtId="0" fontId="19" fillId="2" borderId="25" applyNumberFormat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0" fillId="4" borderId="25" applyNumberFormat="0" applyAlignment="0" applyProtection="0"/>
    <xf numFmtId="0" fontId="8" fillId="0" borderId="0"/>
    <xf numFmtId="0" fontId="18" fillId="0" borderId="0"/>
    <xf numFmtId="0" fontId="8" fillId="0" borderId="0"/>
    <xf numFmtId="0" fontId="18" fillId="0" borderId="0"/>
    <xf numFmtId="0" fontId="11" fillId="0" borderId="0"/>
    <xf numFmtId="0" fontId="14" fillId="0" borderId="0"/>
    <xf numFmtId="0" fontId="11" fillId="0" borderId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</cellStyleXfs>
  <cellXfs count="362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38" fontId="5" fillId="0" borderId="0" xfId="0" applyNumberFormat="1" applyFont="1"/>
    <xf numFmtId="0" fontId="8" fillId="0" borderId="0" xfId="0" applyFont="1"/>
    <xf numFmtId="0" fontId="21" fillId="0" borderId="0" xfId="18" applyFont="1"/>
    <xf numFmtId="0" fontId="10" fillId="0" borderId="0" xfId="17" applyFont="1"/>
    <xf numFmtId="3" fontId="19" fillId="3" borderId="25" xfId="1" applyNumberFormat="1" applyAlignment="1" applyProtection="1">
      <protection locked="0"/>
    </xf>
    <xf numFmtId="0" fontId="23" fillId="4" borderId="25" xfId="16" applyNumberFormat="1" applyFont="1" applyAlignment="1" applyProtection="1">
      <protection locked="0"/>
    </xf>
    <xf numFmtId="14" fontId="20" fillId="4" borderId="25" xfId="16" applyNumberFormat="1" applyAlignment="1" applyProtection="1">
      <protection locked="0"/>
    </xf>
    <xf numFmtId="14" fontId="10" fillId="0" borderId="0" xfId="17" applyNumberFormat="1" applyFont="1" applyProtection="1">
      <protection locked="0"/>
    </xf>
    <xf numFmtId="0" fontId="9" fillId="0" borderId="0" xfId="17" applyFont="1" applyAlignment="1">
      <alignment horizontal="center"/>
    </xf>
    <xf numFmtId="0" fontId="8" fillId="0" borderId="0" xfId="17"/>
    <xf numFmtId="164" fontId="5" fillId="0" borderId="0" xfId="3" applyNumberFormat="1" applyFont="1" applyBorder="1"/>
    <xf numFmtId="0" fontId="8" fillId="0" borderId="17" xfId="0" applyFont="1" applyBorder="1" applyAlignment="1">
      <alignment horizontal="center"/>
    </xf>
    <xf numFmtId="0" fontId="8" fillId="0" borderId="0" xfId="0" applyFont="1" applyAlignment="1">
      <alignment horizontal="center"/>
    </xf>
    <xf numFmtId="168" fontId="5" fillId="0" borderId="0" xfId="17" applyNumberFormat="1" applyFont="1" applyAlignment="1">
      <alignment horizontal="left"/>
    </xf>
    <xf numFmtId="0" fontId="5" fillId="0" borderId="0" xfId="0" applyFont="1" applyAlignment="1">
      <alignment horizontal="centerContinuous"/>
    </xf>
    <xf numFmtId="0" fontId="7" fillId="0" borderId="0" xfId="0" applyFont="1"/>
    <xf numFmtId="164" fontId="8" fillId="0" borderId="0" xfId="3" applyNumberFormat="1" applyFont="1"/>
    <xf numFmtId="0" fontId="5" fillId="0" borderId="0" xfId="17" applyFont="1" applyAlignment="1">
      <alignment horizontal="left"/>
    </xf>
    <xf numFmtId="0" fontId="5" fillId="5" borderId="19" xfId="0" applyFont="1" applyFill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5" borderId="19" xfId="0" applyFont="1" applyFill="1" applyBorder="1"/>
    <xf numFmtId="0" fontId="5" fillId="0" borderId="19" xfId="0" applyFont="1" applyBorder="1"/>
    <xf numFmtId="164" fontId="5" fillId="5" borderId="19" xfId="3" applyNumberFormat="1" applyFont="1" applyFill="1" applyBorder="1"/>
    <xf numFmtId="0" fontId="27" fillId="0" borderId="1" xfId="0" applyFont="1" applyBorder="1"/>
    <xf numFmtId="0" fontId="6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4" fontId="5" fillId="0" borderId="0" xfId="0" applyNumberFormat="1" applyFont="1" applyAlignment="1">
      <alignment horizontal="center"/>
    </xf>
    <xf numFmtId="43" fontId="0" fillId="0" borderId="0" xfId="3" applyFont="1"/>
    <xf numFmtId="43" fontId="0" fillId="0" borderId="0" xfId="3" applyFont="1" applyFill="1"/>
    <xf numFmtId="164" fontId="0" fillId="0" borderId="0" xfId="3" applyNumberFormat="1" applyFont="1"/>
    <xf numFmtId="164" fontId="5" fillId="0" borderId="13" xfId="3" applyNumberFormat="1" applyFont="1" applyFill="1" applyBorder="1"/>
    <xf numFmtId="164" fontId="0" fillId="0" borderId="0" xfId="3" applyNumberFormat="1" applyFont="1" applyFill="1"/>
    <xf numFmtId="164" fontId="5" fillId="0" borderId="22" xfId="3" applyNumberFormat="1" applyFont="1" applyFill="1" applyBorder="1"/>
    <xf numFmtId="164" fontId="5" fillId="0" borderId="0" xfId="3" applyNumberFormat="1" applyFont="1" applyFill="1" applyBorder="1"/>
    <xf numFmtId="0" fontId="26" fillId="0" borderId="0" xfId="0" applyFont="1"/>
    <xf numFmtId="164" fontId="0" fillId="0" borderId="0" xfId="0" applyNumberFormat="1"/>
    <xf numFmtId="0" fontId="5" fillId="0" borderId="0" xfId="17" applyFont="1" applyAlignment="1">
      <alignment horizontal="center"/>
    </xf>
    <xf numFmtId="38" fontId="26" fillId="0" borderId="0" xfId="0" applyNumberFormat="1" applyFont="1"/>
    <xf numFmtId="38" fontId="26" fillId="0" borderId="0" xfId="0" applyNumberFormat="1" applyFont="1" applyAlignment="1">
      <alignment horizontal="right"/>
    </xf>
    <xf numFmtId="0" fontId="5" fillId="0" borderId="19" xfId="0" applyFont="1" applyBorder="1" applyAlignment="1">
      <alignment wrapText="1"/>
    </xf>
    <xf numFmtId="164" fontId="5" fillId="0" borderId="0" xfId="3" applyNumberFormat="1" applyFont="1"/>
    <xf numFmtId="0" fontId="5" fillId="0" borderId="0" xfId="17" applyFont="1"/>
    <xf numFmtId="0" fontId="28" fillId="0" borderId="0" xfId="0" applyFont="1"/>
    <xf numFmtId="0" fontId="30" fillId="0" borderId="0" xfId="0" applyFont="1"/>
    <xf numFmtId="0" fontId="28" fillId="0" borderId="0" xfId="0" applyFont="1" applyAlignment="1">
      <alignment horizontal="center"/>
    </xf>
    <xf numFmtId="0" fontId="5" fillId="5" borderId="9" xfId="0" applyFont="1" applyFill="1" applyBorder="1" applyAlignment="1">
      <alignment horizontal="center"/>
    </xf>
    <xf numFmtId="164" fontId="5" fillId="5" borderId="9" xfId="3" applyNumberFormat="1" applyFont="1" applyFill="1" applyBorder="1"/>
    <xf numFmtId="0" fontId="5" fillId="5" borderId="9" xfId="0" applyFont="1" applyFill="1" applyBorder="1"/>
    <xf numFmtId="0" fontId="5" fillId="5" borderId="39" xfId="0" applyFont="1" applyFill="1" applyBorder="1" applyAlignment="1">
      <alignment horizontal="center"/>
    </xf>
    <xf numFmtId="164" fontId="5" fillId="5" borderId="39" xfId="3" applyNumberFormat="1" applyFont="1" applyFill="1" applyBorder="1"/>
    <xf numFmtId="0" fontId="5" fillId="5" borderId="39" xfId="0" applyFont="1" applyFill="1" applyBorder="1"/>
    <xf numFmtId="164" fontId="5" fillId="0" borderId="44" xfId="3" applyNumberFormat="1" applyFont="1" applyFill="1" applyBorder="1"/>
    <xf numFmtId="0" fontId="3" fillId="0" borderId="0" xfId="0" applyFont="1"/>
    <xf numFmtId="0" fontId="5" fillId="0" borderId="20" xfId="0" applyFont="1" applyBorder="1" applyAlignment="1">
      <alignment horizontal="centerContinuous"/>
    </xf>
    <xf numFmtId="0" fontId="28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left"/>
      <protection locked="0"/>
    </xf>
    <xf numFmtId="0" fontId="28" fillId="0" borderId="8" xfId="0" applyFont="1" applyBorder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14" fontId="28" fillId="0" borderId="7" xfId="0" quotePrefix="1" applyNumberFormat="1" applyFont="1" applyBorder="1" applyAlignment="1" applyProtection="1">
      <alignment horizontal="center"/>
      <protection locked="0"/>
    </xf>
    <xf numFmtId="0" fontId="30" fillId="0" borderId="0" xfId="0" applyFont="1" applyProtection="1">
      <protection locked="0"/>
    </xf>
    <xf numFmtId="0" fontId="28" fillId="0" borderId="0" xfId="0" applyFont="1" applyProtection="1">
      <protection locked="0"/>
    </xf>
    <xf numFmtId="172" fontId="30" fillId="0" borderId="0" xfId="0" applyNumberFormat="1" applyFont="1" applyProtection="1">
      <protection locked="0"/>
    </xf>
    <xf numFmtId="14" fontId="30" fillId="0" borderId="19" xfId="0" applyNumberFormat="1" applyFont="1" applyBorder="1" applyProtection="1">
      <protection locked="0"/>
    </xf>
    <xf numFmtId="164" fontId="30" fillId="0" borderId="19" xfId="3" applyNumberFormat="1" applyFont="1" applyFill="1" applyBorder="1" applyProtection="1">
      <protection locked="0"/>
    </xf>
    <xf numFmtId="164" fontId="30" fillId="0" borderId="0" xfId="3" applyNumberFormat="1" applyFont="1" applyFill="1" applyBorder="1" applyProtection="1">
      <protection locked="0"/>
    </xf>
    <xf numFmtId="0" fontId="30" fillId="0" borderId="0" xfId="0" applyFont="1" applyAlignment="1" applyProtection="1">
      <alignment horizontal="left" indent="1"/>
      <protection locked="0"/>
    </xf>
    <xf numFmtId="49" fontId="28" fillId="0" borderId="0" xfId="35" applyNumberFormat="1" applyFont="1" applyFill="1" applyBorder="1" applyAlignment="1" applyProtection="1">
      <alignment horizontal="center"/>
      <protection locked="0"/>
    </xf>
    <xf numFmtId="42" fontId="28" fillId="0" borderId="19" xfId="11" applyNumberFormat="1" applyFont="1" applyFill="1" applyBorder="1" applyProtection="1">
      <protection locked="0"/>
    </xf>
    <xf numFmtId="42" fontId="28" fillId="0" borderId="0" xfId="11" applyNumberFormat="1" applyFont="1" applyFill="1" applyBorder="1" applyProtection="1">
      <protection locked="0"/>
    </xf>
    <xf numFmtId="165" fontId="30" fillId="0" borderId="19" xfId="11" applyNumberFormat="1" applyFont="1" applyFill="1" applyBorder="1" applyProtection="1">
      <protection locked="0"/>
    </xf>
    <xf numFmtId="0" fontId="10" fillId="0" borderId="0" xfId="17" applyFont="1" applyProtection="1">
      <protection locked="0"/>
    </xf>
    <xf numFmtId="6" fontId="10" fillId="0" borderId="0" xfId="17" applyNumberFormat="1" applyFont="1" applyProtection="1">
      <protection locked="0"/>
    </xf>
    <xf numFmtId="0" fontId="9" fillId="0" borderId="0" xfId="17" applyFont="1" applyProtection="1">
      <protection locked="0"/>
    </xf>
    <xf numFmtId="14" fontId="9" fillId="0" borderId="0" xfId="17" applyNumberFormat="1" applyFont="1" applyAlignment="1" applyProtection="1">
      <alignment horizontal="center"/>
      <protection locked="0"/>
    </xf>
    <xf numFmtId="0" fontId="9" fillId="0" borderId="0" xfId="17" applyFont="1" applyAlignment="1" applyProtection="1">
      <alignment horizontal="center"/>
      <protection locked="0"/>
    </xf>
    <xf numFmtId="0" fontId="9" fillId="5" borderId="16" xfId="17" applyFont="1" applyFill="1" applyBorder="1" applyAlignment="1" applyProtection="1">
      <alignment horizontal="center" wrapText="1"/>
      <protection locked="0"/>
    </xf>
    <xf numFmtId="0" fontId="9" fillId="5" borderId="16" xfId="17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14" fontId="8" fillId="0" borderId="16" xfId="17" applyNumberFormat="1" applyBorder="1" applyAlignment="1" applyProtection="1">
      <alignment horizontal="center"/>
      <protection locked="0"/>
    </xf>
    <xf numFmtId="164" fontId="10" fillId="0" borderId="16" xfId="3" applyNumberFormat="1" applyFont="1" applyBorder="1" applyProtection="1">
      <protection locked="0"/>
    </xf>
    <xf numFmtId="0" fontId="10" fillId="0" borderId="16" xfId="17" applyFont="1" applyBorder="1" applyProtection="1">
      <protection locked="0"/>
    </xf>
    <xf numFmtId="14" fontId="10" fillId="0" borderId="16" xfId="17" applyNumberFormat="1" applyFont="1" applyBorder="1" applyProtection="1">
      <protection locked="0"/>
    </xf>
    <xf numFmtId="14" fontId="10" fillId="0" borderId="42" xfId="17" applyNumberFormat="1" applyFont="1" applyBorder="1" applyProtection="1">
      <protection locked="0"/>
    </xf>
    <xf numFmtId="164" fontId="10" fillId="0" borderId="0" xfId="4" applyNumberFormat="1" applyFont="1" applyBorder="1" applyProtection="1">
      <protection locked="0"/>
    </xf>
    <xf numFmtId="164" fontId="10" fillId="0" borderId="0" xfId="17" applyNumberFormat="1" applyFont="1" applyProtection="1">
      <protection locked="0"/>
    </xf>
    <xf numFmtId="0" fontId="0" fillId="0" borderId="19" xfId="0" applyBorder="1" applyProtection="1">
      <protection locked="0"/>
    </xf>
    <xf numFmtId="0" fontId="10" fillId="0" borderId="19" xfId="17" applyFont="1" applyBorder="1" applyProtection="1">
      <protection locked="0"/>
    </xf>
    <xf numFmtId="0" fontId="8" fillId="0" borderId="0" xfId="17" applyProtection="1">
      <protection locked="0"/>
    </xf>
    <xf numFmtId="0" fontId="5" fillId="5" borderId="16" xfId="17" applyFont="1" applyFill="1" applyBorder="1" applyAlignment="1" applyProtection="1">
      <alignment horizontal="center" wrapText="1"/>
      <protection locked="0"/>
    </xf>
    <xf numFmtId="0" fontId="5" fillId="5" borderId="40" xfId="17" applyFont="1" applyFill="1" applyBorder="1" applyAlignment="1" applyProtection="1">
      <alignment horizontal="center" wrapText="1"/>
      <protection locked="0"/>
    </xf>
    <xf numFmtId="0" fontId="5" fillId="5" borderId="42" xfId="17" applyFont="1" applyFill="1" applyBorder="1" applyAlignment="1" applyProtection="1">
      <alignment horizontal="center" wrapText="1"/>
      <protection locked="0"/>
    </xf>
    <xf numFmtId="0" fontId="5" fillId="5" borderId="41" xfId="17" applyFont="1" applyFill="1" applyBorder="1" applyAlignment="1" applyProtection="1">
      <alignment horizontal="center" wrapText="1"/>
      <protection locked="0"/>
    </xf>
    <xf numFmtId="6" fontId="8" fillId="0" borderId="16" xfId="17" applyNumberFormat="1" applyBorder="1" applyProtection="1">
      <protection locked="0"/>
    </xf>
    <xf numFmtId="6" fontId="8" fillId="0" borderId="16" xfId="17" applyNumberFormat="1" applyBorder="1" applyAlignment="1" applyProtection="1">
      <alignment horizontal="right"/>
      <protection locked="0"/>
    </xf>
    <xf numFmtId="9" fontId="8" fillId="0" borderId="42" xfId="17" applyNumberFormat="1" applyBorder="1" applyProtection="1">
      <protection locked="0"/>
    </xf>
    <xf numFmtId="167" fontId="8" fillId="0" borderId="41" xfId="17" applyNumberFormat="1" applyBorder="1" applyProtection="1">
      <protection locked="0"/>
    </xf>
    <xf numFmtId="167" fontId="8" fillId="0" borderId="16" xfId="17" applyNumberFormat="1" applyBorder="1" applyProtection="1">
      <protection locked="0"/>
    </xf>
    <xf numFmtId="6" fontId="8" fillId="0" borderId="16" xfId="17" applyNumberFormat="1" applyBorder="1" applyAlignment="1" applyProtection="1">
      <alignment horizontal="center"/>
      <protection locked="0"/>
    </xf>
    <xf numFmtId="9" fontId="8" fillId="0" borderId="16" xfId="17" applyNumberFormat="1" applyBorder="1" applyProtection="1">
      <protection locked="0"/>
    </xf>
    <xf numFmtId="167" fontId="8" fillId="0" borderId="41" xfId="17" applyNumberFormat="1" applyBorder="1" applyAlignment="1" applyProtection="1">
      <alignment horizontal="right"/>
      <protection locked="0"/>
    </xf>
    <xf numFmtId="6" fontId="8" fillId="0" borderId="16" xfId="17" applyNumberFormat="1" applyBorder="1" applyAlignment="1" applyProtection="1">
      <alignment horizontal="right" vertical="center"/>
      <protection locked="0"/>
    </xf>
    <xf numFmtId="1" fontId="8" fillId="0" borderId="40" xfId="17" applyNumberFormat="1" applyBorder="1" applyAlignment="1" applyProtection="1">
      <alignment horizontal="center" vertical="center"/>
      <protection locked="0"/>
    </xf>
    <xf numFmtId="6" fontId="8" fillId="0" borderId="43" xfId="17" applyNumberFormat="1" applyBorder="1" applyAlignment="1" applyProtection="1">
      <alignment horizontal="center" vertical="center"/>
      <protection locked="0"/>
    </xf>
    <xf numFmtId="0" fontId="8" fillId="0" borderId="16" xfId="17" applyBorder="1" applyProtection="1">
      <protection locked="0"/>
    </xf>
    <xf numFmtId="0" fontId="8" fillId="0" borderId="43" xfId="17" applyBorder="1" applyProtection="1">
      <protection locked="0"/>
    </xf>
    <xf numFmtId="0" fontId="10" fillId="0" borderId="0" xfId="17" applyFont="1" applyAlignment="1" applyProtection="1">
      <alignment horizontal="left" wrapText="1"/>
      <protection locked="0"/>
    </xf>
    <xf numFmtId="0" fontId="5" fillId="0" borderId="0" xfId="0" applyFont="1" applyProtection="1">
      <protection locked="0"/>
    </xf>
    <xf numFmtId="49" fontId="28" fillId="0" borderId="8" xfId="0" applyNumberFormat="1" applyFont="1" applyBorder="1" applyAlignment="1" applyProtection="1">
      <alignment horizontal="center"/>
      <protection locked="0"/>
    </xf>
    <xf numFmtId="14" fontId="5" fillId="0" borderId="7" xfId="17" quotePrefix="1" applyNumberFormat="1" applyFont="1" applyBorder="1" applyAlignment="1" applyProtection="1">
      <alignment horizontal="left"/>
      <protection locked="0"/>
    </xf>
    <xf numFmtId="14" fontId="5" fillId="0" borderId="7" xfId="17" applyNumberFormat="1" applyFont="1" applyBorder="1" applyAlignment="1" applyProtection="1">
      <alignment horizontal="left"/>
      <protection locked="0"/>
    </xf>
    <xf numFmtId="14" fontId="9" fillId="0" borderId="0" xfId="17" applyNumberFormat="1" applyFont="1" applyAlignment="1" applyProtection="1">
      <alignment horizontal="left"/>
      <protection locked="0"/>
    </xf>
    <xf numFmtId="0" fontId="5" fillId="0" borderId="8" xfId="17" applyFont="1" applyBorder="1" applyAlignment="1" applyProtection="1">
      <alignment horizontal="left"/>
      <protection locked="0"/>
    </xf>
    <xf numFmtId="0" fontId="5" fillId="0" borderId="0" xfId="17" applyFont="1" applyAlignment="1" applyProtection="1">
      <alignment horizontal="left"/>
      <protection locked="0"/>
    </xf>
    <xf numFmtId="168" fontId="5" fillId="0" borderId="0" xfId="17" applyNumberFormat="1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5" borderId="19" xfId="0" applyFont="1" applyFill="1" applyBorder="1" applyAlignment="1" applyProtection="1">
      <alignment horizontal="center"/>
      <protection locked="0"/>
    </xf>
    <xf numFmtId="0" fontId="5" fillId="0" borderId="19" xfId="0" applyFont="1" applyBorder="1" applyAlignment="1" applyProtection="1">
      <alignment horizontal="center"/>
      <protection locked="0"/>
    </xf>
    <xf numFmtId="0" fontId="5" fillId="0" borderId="19" xfId="0" applyFont="1" applyBorder="1" applyProtection="1">
      <protection locked="0"/>
    </xf>
    <xf numFmtId="0" fontId="5" fillId="5" borderId="19" xfId="0" applyFont="1" applyFill="1" applyBorder="1" applyProtection="1">
      <protection locked="0"/>
    </xf>
    <xf numFmtId="164" fontId="5" fillId="5" borderId="19" xfId="3" applyNumberFormat="1" applyFont="1" applyFill="1" applyBorder="1" applyProtection="1">
      <protection locked="0"/>
    </xf>
    <xf numFmtId="0" fontId="5" fillId="0" borderId="19" xfId="0" applyFont="1" applyBorder="1" applyAlignment="1" applyProtection="1">
      <alignment wrapText="1"/>
      <protection locked="0"/>
    </xf>
    <xf numFmtId="164" fontId="5" fillId="5" borderId="9" xfId="3" applyNumberFormat="1" applyFont="1" applyFill="1" applyBorder="1" applyProtection="1">
      <protection locked="0"/>
    </xf>
    <xf numFmtId="164" fontId="5" fillId="5" borderId="39" xfId="3" applyNumberFormat="1" applyFont="1" applyFill="1" applyBorder="1" applyProtection="1">
      <protection locked="0"/>
    </xf>
    <xf numFmtId="0" fontId="27" fillId="0" borderId="1" xfId="0" applyFont="1" applyBorder="1" applyProtection="1">
      <protection locked="0"/>
    </xf>
    <xf numFmtId="164" fontId="5" fillId="0" borderId="0" xfId="3" applyNumberFormat="1" applyFont="1" applyBorder="1" applyProtection="1">
      <protection locked="0"/>
    </xf>
    <xf numFmtId="0" fontId="5" fillId="0" borderId="0" xfId="0" applyFont="1" applyAlignment="1" applyProtection="1">
      <alignment horizontal="centerContinuous"/>
      <protection locked="0"/>
    </xf>
    <xf numFmtId="0" fontId="5" fillId="0" borderId="20" xfId="0" applyFont="1" applyBorder="1" applyAlignment="1" applyProtection="1">
      <alignment horizontal="centerContinuous"/>
      <protection locked="0"/>
    </xf>
    <xf numFmtId="0" fontId="5" fillId="5" borderId="9" xfId="0" applyFont="1" applyFill="1" applyBorder="1" applyAlignment="1" applyProtection="1">
      <alignment horizontal="center"/>
      <protection locked="0"/>
    </xf>
    <xf numFmtId="0" fontId="5" fillId="5" borderId="39" xfId="0" applyFont="1" applyFill="1" applyBorder="1" applyAlignment="1" applyProtection="1">
      <alignment horizontal="center"/>
      <protection locked="0"/>
    </xf>
    <xf numFmtId="0" fontId="5" fillId="5" borderId="9" xfId="0" applyFont="1" applyFill="1" applyBorder="1" applyProtection="1">
      <protection locked="0"/>
    </xf>
    <xf numFmtId="0" fontId="5" fillId="5" borderId="39" xfId="0" applyFont="1" applyFill="1" applyBorder="1" applyProtection="1">
      <protection locked="0"/>
    </xf>
    <xf numFmtId="0" fontId="3" fillId="5" borderId="19" xfId="0" applyFont="1" applyFill="1" applyBorder="1" applyProtection="1"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39" xfId="0" applyFont="1" applyBorder="1" applyAlignment="1" applyProtection="1">
      <alignment horizontal="center"/>
      <protection locked="0"/>
    </xf>
    <xf numFmtId="0" fontId="5" fillId="0" borderId="9" xfId="0" applyFont="1" applyBorder="1" applyProtection="1">
      <protection locked="0"/>
    </xf>
    <xf numFmtId="0" fontId="5" fillId="0" borderId="39" xfId="0" applyFont="1" applyBorder="1" applyProtection="1">
      <protection locked="0"/>
    </xf>
    <xf numFmtId="164" fontId="5" fillId="0" borderId="19" xfId="3" applyNumberFormat="1" applyFont="1" applyFill="1" applyBorder="1" applyProtection="1">
      <protection locked="0"/>
    </xf>
    <xf numFmtId="164" fontId="5" fillId="0" borderId="9" xfId="3" applyNumberFormat="1" applyFont="1" applyFill="1" applyBorder="1" applyProtection="1">
      <protection locked="0"/>
    </xf>
    <xf numFmtId="164" fontId="5" fillId="0" borderId="39" xfId="3" applyNumberFormat="1" applyFont="1" applyFill="1" applyBorder="1" applyProtection="1">
      <protection locked="0"/>
    </xf>
    <xf numFmtId="0" fontId="27" fillId="0" borderId="5" xfId="0" applyFont="1" applyBorder="1" applyProtection="1">
      <protection locked="0"/>
    </xf>
    <xf numFmtId="168" fontId="8" fillId="0" borderId="0" xfId="17" applyNumberFormat="1" applyAlignment="1" applyProtection="1">
      <alignment horizontal="left"/>
      <protection locked="0"/>
    </xf>
    <xf numFmtId="165" fontId="5" fillId="0" borderId="0" xfId="11" applyNumberFormat="1" applyFont="1" applyFill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49" fontId="16" fillId="5" borderId="19" xfId="4" applyNumberFormat="1" applyFont="1" applyFill="1" applyBorder="1" applyAlignment="1" applyProtection="1">
      <alignment horizontal="center" wrapText="1"/>
      <protection locked="0"/>
    </xf>
    <xf numFmtId="0" fontId="16" fillId="5" borderId="19" xfId="17" applyFont="1" applyFill="1" applyBorder="1" applyAlignment="1" applyProtection="1">
      <alignment horizontal="center" wrapText="1"/>
      <protection locked="0"/>
    </xf>
    <xf numFmtId="0" fontId="3" fillId="0" borderId="0" xfId="0" applyFont="1" applyProtection="1">
      <protection locked="0"/>
    </xf>
    <xf numFmtId="0" fontId="8" fillId="0" borderId="0" xfId="17" applyAlignment="1" applyProtection="1">
      <alignment horizontal="left"/>
      <protection locked="0"/>
    </xf>
    <xf numFmtId="0" fontId="5" fillId="8" borderId="0" xfId="0" applyFont="1" applyFill="1" applyProtection="1">
      <protection locked="0"/>
    </xf>
    <xf numFmtId="6" fontId="5" fillId="0" borderId="0" xfId="0" quotePrefix="1" applyNumberFormat="1" applyFont="1" applyProtection="1">
      <protection locked="0"/>
    </xf>
    <xf numFmtId="2" fontId="5" fillId="0" borderId="0" xfId="0" applyNumberFormat="1" applyFont="1" applyAlignment="1" applyProtection="1">
      <alignment horizontal="centerContinuous"/>
      <protection locked="0"/>
    </xf>
    <xf numFmtId="0" fontId="5" fillId="0" borderId="1" xfId="0" applyFont="1" applyBorder="1" applyAlignment="1" applyProtection="1">
      <alignment horizontal="centerContinuous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/>
      <protection locked="0"/>
    </xf>
    <xf numFmtId="0" fontId="3" fillId="0" borderId="17" xfId="0" applyFont="1" applyBorder="1" applyAlignment="1" applyProtection="1">
      <alignment horizontal="center"/>
      <protection locked="0"/>
    </xf>
    <xf numFmtId="166" fontId="3" fillId="0" borderId="19" xfId="0" quotePrefix="1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38" fontId="5" fillId="0" borderId="0" xfId="0" applyNumberFormat="1" applyFont="1" applyProtection="1">
      <protection locked="0"/>
    </xf>
    <xf numFmtId="38" fontId="26" fillId="0" borderId="0" xfId="0" applyNumberFormat="1" applyFont="1" applyProtection="1">
      <protection locked="0"/>
    </xf>
    <xf numFmtId="38" fontId="26" fillId="0" borderId="0" xfId="0" applyNumberFormat="1" applyFont="1" applyAlignment="1" applyProtection="1">
      <alignment horizontal="right"/>
      <protection locked="0"/>
    </xf>
    <xf numFmtId="0" fontId="9" fillId="0" borderId="2" xfId="17" applyFont="1" applyBorder="1" applyProtection="1">
      <protection locked="0"/>
    </xf>
    <xf numFmtId="0" fontId="10" fillId="0" borderId="3" xfId="17" applyFont="1" applyBorder="1" applyProtection="1">
      <protection locked="0"/>
    </xf>
    <xf numFmtId="0" fontId="21" fillId="0" borderId="3" xfId="18" applyFont="1" applyBorder="1" applyProtection="1">
      <protection locked="0"/>
    </xf>
    <xf numFmtId="0" fontId="21" fillId="0" borderId="4" xfId="18" applyFont="1" applyBorder="1" applyProtection="1">
      <protection locked="0"/>
    </xf>
    <xf numFmtId="0" fontId="21" fillId="0" borderId="0" xfId="18" applyFont="1" applyProtection="1">
      <protection locked="0"/>
    </xf>
    <xf numFmtId="0" fontId="9" fillId="0" borderId="5" xfId="17" applyFont="1" applyBorder="1" applyProtection="1">
      <protection locked="0"/>
    </xf>
    <xf numFmtId="0" fontId="21" fillId="0" borderId="6" xfId="18" applyFont="1" applyBorder="1" applyProtection="1">
      <protection locked="0"/>
    </xf>
    <xf numFmtId="0" fontId="22" fillId="3" borderId="25" xfId="1" applyFont="1" applyProtection="1">
      <protection locked="0"/>
    </xf>
    <xf numFmtId="0" fontId="23" fillId="4" borderId="25" xfId="16" applyFont="1" applyProtection="1">
      <protection locked="0"/>
    </xf>
    <xf numFmtId="0" fontId="10" fillId="0" borderId="7" xfId="17" applyFont="1" applyBorder="1" applyAlignment="1" applyProtection="1">
      <alignment horizontal="left" indent="1"/>
      <protection locked="0"/>
    </xf>
    <xf numFmtId="0" fontId="21" fillId="0" borderId="7" xfId="18" applyFont="1" applyBorder="1" applyProtection="1">
      <protection locked="0"/>
    </xf>
    <xf numFmtId="0" fontId="10" fillId="0" borderId="26" xfId="17" applyFont="1" applyBorder="1" applyProtection="1">
      <protection locked="0"/>
    </xf>
    <xf numFmtId="171" fontId="19" fillId="3" borderId="25" xfId="1" applyNumberFormat="1" applyAlignment="1" applyProtection="1">
      <protection locked="0"/>
    </xf>
    <xf numFmtId="0" fontId="24" fillId="0" borderId="0" xfId="18" applyFont="1" applyProtection="1">
      <protection locked="0"/>
    </xf>
    <xf numFmtId="0" fontId="10" fillId="0" borderId="8" xfId="17" applyFont="1" applyBorder="1" applyAlignment="1" applyProtection="1">
      <alignment horizontal="left" indent="1"/>
      <protection locked="0"/>
    </xf>
    <xf numFmtId="0" fontId="10" fillId="0" borderId="8" xfId="17" applyFont="1" applyBorder="1" applyProtection="1">
      <protection locked="0"/>
    </xf>
    <xf numFmtId="0" fontId="10" fillId="0" borderId="7" xfId="17" applyFont="1" applyBorder="1" applyProtection="1">
      <protection locked="0"/>
    </xf>
    <xf numFmtId="0" fontId="10" fillId="0" borderId="9" xfId="17" applyFont="1" applyBorder="1" applyProtection="1">
      <protection locked="0"/>
    </xf>
    <xf numFmtId="14" fontId="10" fillId="0" borderId="7" xfId="17" applyNumberFormat="1" applyFont="1" applyBorder="1" applyProtection="1">
      <protection locked="0"/>
    </xf>
    <xf numFmtId="3" fontId="19" fillId="3" borderId="25" xfId="1" applyNumberFormat="1" applyAlignment="1" applyProtection="1">
      <alignment horizontal="right"/>
      <protection locked="0"/>
    </xf>
    <xf numFmtId="0" fontId="21" fillId="0" borderId="8" xfId="18" applyFont="1" applyBorder="1" applyProtection="1">
      <protection locked="0"/>
    </xf>
    <xf numFmtId="0" fontId="10" fillId="0" borderId="7" xfId="17" applyFont="1" applyBorder="1" applyAlignment="1" applyProtection="1">
      <alignment vertical="top"/>
      <protection locked="0"/>
    </xf>
    <xf numFmtId="0" fontId="24" fillId="0" borderId="0" xfId="18" applyFont="1" applyAlignment="1" applyProtection="1">
      <alignment horizontal="center"/>
      <protection locked="0"/>
    </xf>
    <xf numFmtId="0" fontId="10" fillId="0" borderId="5" xfId="17" applyFont="1" applyBorder="1" applyProtection="1">
      <protection locked="0"/>
    </xf>
    <xf numFmtId="0" fontId="10" fillId="0" borderId="0" xfId="17" applyFont="1" applyAlignment="1" applyProtection="1">
      <alignment vertical="top"/>
      <protection locked="0"/>
    </xf>
    <xf numFmtId="0" fontId="21" fillId="0" borderId="10" xfId="18" applyFont="1" applyBorder="1" applyProtection="1">
      <protection locked="0"/>
    </xf>
    <xf numFmtId="0" fontId="24" fillId="0" borderId="8" xfId="18" applyFont="1" applyBorder="1" applyAlignment="1" applyProtection="1">
      <alignment horizontal="center"/>
      <protection locked="0"/>
    </xf>
    <xf numFmtId="0" fontId="21" fillId="0" borderId="5" xfId="18" applyFont="1" applyBorder="1" applyProtection="1">
      <protection locked="0"/>
    </xf>
    <xf numFmtId="3" fontId="21" fillId="0" borderId="0" xfId="18" applyNumberFormat="1" applyFont="1" applyAlignment="1" applyProtection="1">
      <alignment horizontal="right"/>
      <protection locked="0"/>
    </xf>
    <xf numFmtId="3" fontId="21" fillId="0" borderId="0" xfId="18" applyNumberFormat="1" applyFont="1" applyProtection="1">
      <protection locked="0"/>
    </xf>
    <xf numFmtId="3" fontId="21" fillId="0" borderId="6" xfId="18" applyNumberFormat="1" applyFont="1" applyBorder="1" applyAlignment="1" applyProtection="1">
      <alignment horizontal="right"/>
      <protection locked="0"/>
    </xf>
    <xf numFmtId="0" fontId="21" fillId="0" borderId="27" xfId="18" applyFont="1" applyBorder="1" applyProtection="1">
      <protection locked="0"/>
    </xf>
    <xf numFmtId="0" fontId="21" fillId="0" borderId="28" xfId="18" applyFont="1" applyBorder="1" applyProtection="1">
      <protection locked="0"/>
    </xf>
    <xf numFmtId="0" fontId="21" fillId="0" borderId="29" xfId="18" applyFont="1" applyBorder="1" applyProtection="1">
      <protection locked="0"/>
    </xf>
    <xf numFmtId="0" fontId="21" fillId="0" borderId="5" xfId="18" applyFont="1" applyBorder="1" applyAlignment="1" applyProtection="1">
      <alignment horizontal="left"/>
      <protection locked="0"/>
    </xf>
    <xf numFmtId="14" fontId="21" fillId="0" borderId="0" xfId="18" applyNumberFormat="1" applyFont="1" applyAlignment="1" applyProtection="1">
      <alignment horizontal="center"/>
      <protection locked="0"/>
    </xf>
    <xf numFmtId="3" fontId="19" fillId="3" borderId="25" xfId="1" applyNumberFormat="1" applyProtection="1">
      <protection locked="0"/>
    </xf>
    <xf numFmtId="4" fontId="19" fillId="3" borderId="25" xfId="1" applyNumberFormat="1" applyProtection="1">
      <protection locked="0"/>
    </xf>
    <xf numFmtId="0" fontId="19" fillId="3" borderId="25" xfId="1" applyProtection="1">
      <protection locked="0"/>
    </xf>
    <xf numFmtId="0" fontId="19" fillId="3" borderId="36" xfId="1" applyBorder="1" applyProtection="1">
      <protection locked="0"/>
    </xf>
    <xf numFmtId="3" fontId="23" fillId="4" borderId="31" xfId="16" applyNumberFormat="1" applyFont="1" applyBorder="1" applyAlignment="1" applyProtection="1">
      <alignment horizontal="right"/>
      <protection locked="0"/>
    </xf>
    <xf numFmtId="0" fontId="21" fillId="0" borderId="11" xfId="18" applyFont="1" applyBorder="1" applyAlignment="1" applyProtection="1">
      <alignment horizontal="left"/>
      <protection locked="0"/>
    </xf>
    <xf numFmtId="14" fontId="21" fillId="0" borderId="12" xfId="18" applyNumberFormat="1" applyFont="1" applyBorder="1" applyAlignment="1" applyProtection="1">
      <alignment horizontal="center"/>
      <protection locked="0"/>
    </xf>
    <xf numFmtId="3" fontId="23" fillId="4" borderId="32" xfId="16" applyNumberFormat="1" applyFont="1" applyBorder="1" applyAlignment="1" applyProtection="1">
      <alignment horizontal="right"/>
      <protection locked="0"/>
    </xf>
    <xf numFmtId="3" fontId="19" fillId="3" borderId="32" xfId="1" applyNumberFormat="1" applyBorder="1" applyAlignment="1" applyProtection="1">
      <alignment horizontal="right"/>
      <protection locked="0"/>
    </xf>
    <xf numFmtId="3" fontId="19" fillId="3" borderId="32" xfId="1" applyNumberFormat="1" applyBorder="1" applyProtection="1">
      <protection locked="0"/>
    </xf>
    <xf numFmtId="0" fontId="21" fillId="0" borderId="12" xfId="18" applyFont="1" applyBorder="1" applyProtection="1">
      <protection locked="0"/>
    </xf>
    <xf numFmtId="3" fontId="19" fillId="3" borderId="37" xfId="1" applyNumberFormat="1" applyBorder="1" applyProtection="1">
      <protection locked="0"/>
    </xf>
    <xf numFmtId="3" fontId="23" fillId="4" borderId="33" xfId="16" applyNumberFormat="1" applyFont="1" applyBorder="1" applyAlignment="1" applyProtection="1">
      <alignment horizontal="right"/>
      <protection locked="0"/>
    </xf>
    <xf numFmtId="3" fontId="19" fillId="3" borderId="33" xfId="1" applyNumberFormat="1" applyBorder="1" applyAlignment="1" applyProtection="1">
      <alignment horizontal="right"/>
      <protection locked="0"/>
    </xf>
    <xf numFmtId="3" fontId="19" fillId="3" borderId="33" xfId="1" applyNumberFormat="1" applyBorder="1" applyProtection="1">
      <protection locked="0"/>
    </xf>
    <xf numFmtId="4" fontId="19" fillId="3" borderId="33" xfId="1" applyNumberFormat="1" applyBorder="1" applyProtection="1">
      <protection locked="0"/>
    </xf>
    <xf numFmtId="0" fontId="19" fillId="3" borderId="33" xfId="1" applyBorder="1" applyProtection="1">
      <protection locked="0"/>
    </xf>
    <xf numFmtId="0" fontId="19" fillId="3" borderId="38" xfId="1" applyBorder="1" applyProtection="1">
      <protection locked="0"/>
    </xf>
    <xf numFmtId="3" fontId="23" fillId="4" borderId="25" xfId="16" applyNumberFormat="1" applyFont="1" applyAlignment="1" applyProtection="1">
      <alignment horizontal="right"/>
      <protection locked="0"/>
    </xf>
    <xf numFmtId="3" fontId="25" fillId="0" borderId="0" xfId="18" applyNumberFormat="1" applyFont="1" applyProtection="1">
      <protection locked="0"/>
    </xf>
    <xf numFmtId="3" fontId="10" fillId="4" borderId="32" xfId="16" applyNumberFormat="1" applyFont="1" applyBorder="1" applyAlignment="1" applyProtection="1">
      <alignment horizontal="right"/>
      <protection locked="0"/>
    </xf>
    <xf numFmtId="0" fontId="8" fillId="0" borderId="0" xfId="17" applyAlignment="1" applyProtection="1">
      <alignment horizontal="center"/>
      <protection locked="0"/>
    </xf>
    <xf numFmtId="0" fontId="25" fillId="0" borderId="0" xfId="18" applyFont="1" applyProtection="1">
      <protection locked="0"/>
    </xf>
    <xf numFmtId="0" fontId="21" fillId="0" borderId="5" xfId="18" applyFont="1" applyBorder="1" applyAlignment="1" applyProtection="1">
      <alignment horizontal="right"/>
      <protection locked="0"/>
    </xf>
    <xf numFmtId="14" fontId="21" fillId="0" borderId="0" xfId="18" applyNumberFormat="1" applyFont="1" applyAlignment="1" applyProtection="1">
      <alignment horizontal="left"/>
      <protection locked="0"/>
    </xf>
    <xf numFmtId="169" fontId="25" fillId="0" borderId="0" xfId="18" applyNumberFormat="1" applyFont="1" applyProtection="1">
      <protection locked="0"/>
    </xf>
    <xf numFmtId="0" fontId="21" fillId="0" borderId="11" xfId="18" applyFont="1" applyBorder="1" applyAlignment="1" applyProtection="1">
      <alignment horizontal="right"/>
      <protection locked="0"/>
    </xf>
    <xf numFmtId="14" fontId="21" fillId="0" borderId="12" xfId="18" applyNumberFormat="1" applyFont="1" applyBorder="1" applyAlignment="1" applyProtection="1">
      <alignment horizontal="left"/>
      <protection locked="0"/>
    </xf>
    <xf numFmtId="3" fontId="21" fillId="0" borderId="12" xfId="18" applyNumberFormat="1" applyFont="1" applyBorder="1" applyProtection="1">
      <protection locked="0"/>
    </xf>
    <xf numFmtId="4" fontId="19" fillId="3" borderId="32" xfId="1" applyNumberFormat="1" applyBorder="1" applyProtection="1">
      <protection locked="0"/>
    </xf>
    <xf numFmtId="4" fontId="19" fillId="3" borderId="25" xfId="1" applyNumberFormat="1" applyAlignment="1" applyProtection="1">
      <alignment horizontal="right"/>
      <protection locked="0"/>
    </xf>
    <xf numFmtId="0" fontId="19" fillId="3" borderId="32" xfId="1" applyBorder="1" applyProtection="1">
      <protection locked="0"/>
    </xf>
    <xf numFmtId="0" fontId="19" fillId="3" borderId="34" xfId="1" applyBorder="1" applyProtection="1">
      <protection locked="0"/>
    </xf>
    <xf numFmtId="0" fontId="8" fillId="0" borderId="5" xfId="17" applyBorder="1" applyProtection="1">
      <protection locked="0"/>
    </xf>
    <xf numFmtId="0" fontId="19" fillId="3" borderId="30" xfId="1" applyBorder="1" applyProtection="1">
      <protection locked="0"/>
    </xf>
    <xf numFmtId="3" fontId="29" fillId="3" borderId="32" xfId="1" applyNumberFormat="1" applyFont="1" applyBorder="1" applyAlignment="1" applyProtection="1">
      <alignment horizontal="right"/>
      <protection locked="0"/>
    </xf>
    <xf numFmtId="3" fontId="21" fillId="0" borderId="35" xfId="18" applyNumberFormat="1" applyFont="1" applyBorder="1" applyProtection="1">
      <protection locked="0"/>
    </xf>
    <xf numFmtId="3" fontId="21" fillId="0" borderId="6" xfId="18" applyNumberFormat="1" applyFont="1" applyBorder="1" applyProtection="1">
      <protection locked="0"/>
    </xf>
    <xf numFmtId="3" fontId="21" fillId="0" borderId="13" xfId="18" applyNumberFormat="1" applyFont="1" applyBorder="1" applyAlignment="1" applyProtection="1">
      <alignment horizontal="right"/>
      <protection locked="0"/>
    </xf>
    <xf numFmtId="3" fontId="21" fillId="0" borderId="14" xfId="18" applyNumberFormat="1" applyFont="1" applyBorder="1" applyAlignment="1" applyProtection="1">
      <alignment horizontal="right"/>
      <protection locked="0"/>
    </xf>
    <xf numFmtId="3" fontId="21" fillId="0" borderId="8" xfId="18" applyNumberFormat="1" applyFont="1" applyBorder="1" applyProtection="1">
      <protection locked="0"/>
    </xf>
    <xf numFmtId="3" fontId="21" fillId="0" borderId="15" xfId="18" applyNumberFormat="1" applyFont="1" applyBorder="1" applyProtection="1">
      <protection locked="0"/>
    </xf>
    <xf numFmtId="0" fontId="3" fillId="0" borderId="0" xfId="0" applyFont="1" applyAlignment="1">
      <alignment horizontal="center"/>
    </xf>
    <xf numFmtId="0" fontId="5" fillId="0" borderId="9" xfId="0" applyFont="1" applyBorder="1"/>
    <xf numFmtId="0" fontId="3" fillId="0" borderId="9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31" fillId="9" borderId="5" xfId="17" quotePrefix="1" applyFont="1" applyFill="1" applyBorder="1" applyProtection="1">
      <protection locked="0"/>
    </xf>
    <xf numFmtId="3" fontId="10" fillId="10" borderId="25" xfId="16" applyNumberFormat="1" applyFont="1" applyFill="1" applyAlignment="1" applyProtection="1">
      <alignment horizontal="right"/>
      <protection locked="0"/>
    </xf>
    <xf numFmtId="3" fontId="25" fillId="0" borderId="0" xfId="18" applyNumberFormat="1" applyFont="1"/>
    <xf numFmtId="0" fontId="3" fillId="0" borderId="0" xfId="17" applyFont="1" applyProtection="1">
      <protection locked="0"/>
    </xf>
    <xf numFmtId="10" fontId="23" fillId="4" borderId="25" xfId="16" applyNumberFormat="1" applyFont="1" applyAlignment="1" applyProtection="1">
      <protection locked="0"/>
    </xf>
    <xf numFmtId="0" fontId="3" fillId="0" borderId="19" xfId="0" applyFont="1" applyBorder="1" applyAlignment="1">
      <alignment horizontal="center"/>
    </xf>
    <xf numFmtId="169" fontId="19" fillId="3" borderId="25" xfId="1" applyNumberFormat="1" applyAlignment="1" applyProtection="1">
      <protection locked="0"/>
    </xf>
    <xf numFmtId="1" fontId="3" fillId="0" borderId="40" xfId="4" applyNumberFormat="1" applyFont="1" applyFill="1" applyBorder="1" applyProtection="1">
      <protection locked="0"/>
    </xf>
    <xf numFmtId="1" fontId="3" fillId="0" borderId="40" xfId="4" applyNumberFormat="1" applyFont="1" applyBorder="1" applyAlignment="1" applyProtection="1">
      <alignment horizontal="center"/>
      <protection locked="0"/>
    </xf>
    <xf numFmtId="1" fontId="3" fillId="0" borderId="40" xfId="4" applyNumberFormat="1" applyFont="1" applyBorder="1" applyProtection="1">
      <protection locked="0"/>
    </xf>
    <xf numFmtId="164" fontId="3" fillId="0" borderId="0" xfId="3" applyNumberFormat="1" applyFont="1" applyProtection="1">
      <protection locked="0"/>
    </xf>
    <xf numFmtId="14" fontId="3" fillId="0" borderId="0" xfId="3" applyNumberFormat="1" applyFont="1" applyFill="1" applyProtection="1">
      <protection locked="0"/>
    </xf>
    <xf numFmtId="164" fontId="3" fillId="5" borderId="0" xfId="3" applyNumberFormat="1" applyFont="1" applyFill="1" applyProtection="1">
      <protection locked="0"/>
    </xf>
    <xf numFmtId="164" fontId="3" fillId="5" borderId="0" xfId="0" applyNumberFormat="1" applyFont="1" applyFill="1" applyProtection="1">
      <protection locked="0"/>
    </xf>
    <xf numFmtId="164" fontId="3" fillId="5" borderId="8" xfId="3" applyNumberFormat="1" applyFont="1" applyFill="1" applyBorder="1" applyProtection="1">
      <protection locked="0"/>
    </xf>
    <xf numFmtId="164" fontId="3" fillId="5" borderId="8" xfId="3" applyNumberFormat="1" applyFont="1" applyFill="1" applyBorder="1" applyAlignment="1" applyProtection="1">
      <alignment horizontal="center"/>
      <protection locked="0"/>
    </xf>
    <xf numFmtId="164" fontId="3" fillId="0" borderId="7" xfId="3" applyNumberFormat="1" applyFont="1" applyFill="1" applyBorder="1" applyProtection="1">
      <protection locked="0"/>
    </xf>
    <xf numFmtId="164" fontId="3" fillId="0" borderId="0" xfId="3" applyNumberFormat="1" applyFont="1" applyFill="1" applyProtection="1">
      <protection locked="0"/>
    </xf>
    <xf numFmtId="164" fontId="3" fillId="0" borderId="13" xfId="0" applyNumberFormat="1" applyFont="1" applyBorder="1" applyProtection="1">
      <protection locked="0"/>
    </xf>
    <xf numFmtId="10" fontId="3" fillId="0" borderId="0" xfId="24" applyNumberFormat="1" applyFont="1" applyFill="1" applyProtection="1">
      <protection locked="0"/>
    </xf>
    <xf numFmtId="0" fontId="3" fillId="8" borderId="0" xfId="0" applyFont="1" applyFill="1" applyProtection="1">
      <protection locked="0"/>
    </xf>
    <xf numFmtId="164" fontId="3" fillId="8" borderId="0" xfId="3" applyNumberFormat="1" applyFont="1" applyFill="1" applyProtection="1">
      <protection locked="0"/>
    </xf>
    <xf numFmtId="0" fontId="3" fillId="8" borderId="8" xfId="0" applyFont="1" applyFill="1" applyBorder="1" applyProtection="1">
      <protection locked="0"/>
    </xf>
    <xf numFmtId="164" fontId="3" fillId="8" borderId="8" xfId="3" applyNumberFormat="1" applyFont="1" applyFill="1" applyBorder="1" applyProtection="1">
      <protection locked="0"/>
    </xf>
    <xf numFmtId="164" fontId="3" fillId="0" borderId="0" xfId="3" applyNumberFormat="1" applyFont="1"/>
    <xf numFmtId="0" fontId="3" fillId="0" borderId="19" xfId="0" applyFont="1" applyBorder="1"/>
    <xf numFmtId="0" fontId="3" fillId="5" borderId="19" xfId="0" applyFont="1" applyFill="1" applyBorder="1"/>
    <xf numFmtId="9" fontId="3" fillId="0" borderId="19" xfId="24" applyFont="1" applyBorder="1"/>
    <xf numFmtId="164" fontId="3" fillId="5" borderId="19" xfId="3" applyNumberFormat="1" applyFont="1" applyFill="1" applyBorder="1"/>
    <xf numFmtId="9" fontId="3" fillId="0" borderId="19" xfId="24" applyFont="1" applyFill="1" applyBorder="1"/>
    <xf numFmtId="164" fontId="3" fillId="5" borderId="9" xfId="3" applyNumberFormat="1" applyFont="1" applyFill="1" applyBorder="1"/>
    <xf numFmtId="164" fontId="3" fillId="5" borderId="39" xfId="3" applyNumberFormat="1" applyFont="1" applyFill="1" applyBorder="1"/>
    <xf numFmtId="164" fontId="3" fillId="0" borderId="0" xfId="0" applyNumberFormat="1" applyFont="1"/>
    <xf numFmtId="0" fontId="3" fillId="0" borderId="9" xfId="0" applyFont="1" applyBorder="1"/>
    <xf numFmtId="0" fontId="3" fillId="5" borderId="9" xfId="0" applyFont="1" applyFill="1" applyBorder="1"/>
    <xf numFmtId="0" fontId="3" fillId="5" borderId="39" xfId="0" applyFont="1" applyFill="1" applyBorder="1"/>
    <xf numFmtId="1" fontId="3" fillId="5" borderId="19" xfId="0" applyNumberFormat="1" applyFont="1" applyFill="1" applyBorder="1"/>
    <xf numFmtId="164" fontId="3" fillId="5" borderId="19" xfId="4" applyNumberFormat="1" applyFont="1" applyFill="1" applyBorder="1"/>
    <xf numFmtId="164" fontId="3" fillId="5" borderId="9" xfId="4" applyNumberFormat="1" applyFont="1" applyFill="1" applyBorder="1"/>
    <xf numFmtId="164" fontId="3" fillId="5" borderId="39" xfId="4" applyNumberFormat="1" applyFont="1" applyFill="1" applyBorder="1"/>
    <xf numFmtId="164" fontId="3" fillId="0" borderId="19" xfId="4" applyNumberFormat="1" applyFont="1" applyFill="1" applyBorder="1"/>
    <xf numFmtId="0" fontId="3" fillId="6" borderId="9" xfId="0" applyFont="1" applyFill="1" applyBorder="1"/>
    <xf numFmtId="164" fontId="3" fillId="6" borderId="19" xfId="3" applyNumberFormat="1" applyFont="1" applyFill="1" applyBorder="1"/>
    <xf numFmtId="9" fontId="3" fillId="6" borderId="19" xfId="24" applyFont="1" applyFill="1" applyBorder="1"/>
    <xf numFmtId="164" fontId="3" fillId="0" borderId="0" xfId="3" applyNumberFormat="1" applyFont="1" applyFill="1" applyBorder="1"/>
    <xf numFmtId="9" fontId="3" fillId="0" borderId="0" xfId="24" applyFont="1" applyFill="1" applyBorder="1"/>
    <xf numFmtId="0" fontId="3" fillId="0" borderId="19" xfId="0" applyFont="1" applyBorder="1" applyProtection="1">
      <protection locked="0"/>
    </xf>
    <xf numFmtId="9" fontId="3" fillId="0" borderId="19" xfId="24" applyFont="1" applyBorder="1" applyProtection="1">
      <protection locked="0"/>
    </xf>
    <xf numFmtId="1" fontId="3" fillId="5" borderId="19" xfId="0" applyNumberFormat="1" applyFont="1" applyFill="1" applyBorder="1" applyProtection="1">
      <protection locked="0"/>
    </xf>
    <xf numFmtId="164" fontId="3" fillId="5" borderId="19" xfId="4" applyNumberFormat="1" applyFont="1" applyFill="1" applyBorder="1" applyProtection="1">
      <protection locked="0"/>
    </xf>
    <xf numFmtId="164" fontId="3" fillId="5" borderId="19" xfId="3" applyNumberFormat="1" applyFont="1" applyFill="1" applyBorder="1" applyProtection="1">
      <protection locked="0"/>
    </xf>
    <xf numFmtId="164" fontId="3" fillId="5" borderId="9" xfId="3" applyNumberFormat="1" applyFont="1" applyFill="1" applyBorder="1" applyProtection="1">
      <protection locked="0"/>
    </xf>
    <xf numFmtId="164" fontId="3" fillId="5" borderId="39" xfId="3" applyNumberFormat="1" applyFont="1" applyFill="1" applyBorder="1" applyProtection="1">
      <protection locked="0"/>
    </xf>
    <xf numFmtId="164" fontId="3" fillId="0" borderId="0" xfId="0" applyNumberFormat="1" applyFont="1" applyProtection="1">
      <protection locked="0"/>
    </xf>
    <xf numFmtId="0" fontId="3" fillId="5" borderId="9" xfId="0" applyFont="1" applyFill="1" applyBorder="1" applyProtection="1">
      <protection locked="0"/>
    </xf>
    <xf numFmtId="0" fontId="3" fillId="5" borderId="39" xfId="0" applyFont="1" applyFill="1" applyBorder="1" applyProtection="1">
      <protection locked="0"/>
    </xf>
    <xf numFmtId="1" fontId="3" fillId="5" borderId="9" xfId="0" applyNumberFormat="1" applyFont="1" applyFill="1" applyBorder="1" applyProtection="1">
      <protection locked="0"/>
    </xf>
    <xf numFmtId="1" fontId="3" fillId="5" borderId="39" xfId="0" applyNumberFormat="1" applyFont="1" applyFill="1" applyBorder="1" applyProtection="1">
      <protection locked="0"/>
    </xf>
    <xf numFmtId="164" fontId="3" fillId="5" borderId="9" xfId="4" applyNumberFormat="1" applyFont="1" applyFill="1" applyBorder="1" applyProtection="1">
      <protection locked="0"/>
    </xf>
    <xf numFmtId="164" fontId="3" fillId="5" borderId="39" xfId="4" applyNumberFormat="1" applyFont="1" applyFill="1" applyBorder="1" applyProtection="1">
      <protection locked="0"/>
    </xf>
    <xf numFmtId="9" fontId="3" fillId="5" borderId="19" xfId="25" applyFont="1" applyFill="1" applyBorder="1" applyProtection="1">
      <protection locked="0"/>
    </xf>
    <xf numFmtId="9" fontId="3" fillId="0" borderId="19" xfId="24" applyFont="1" applyFill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39" xfId="0" applyFont="1" applyBorder="1" applyProtection="1">
      <protection locked="0"/>
    </xf>
    <xf numFmtId="164" fontId="3" fillId="0" borderId="19" xfId="3" applyNumberFormat="1" applyFont="1" applyFill="1" applyBorder="1" applyProtection="1">
      <protection locked="0"/>
    </xf>
    <xf numFmtId="164" fontId="3" fillId="0" borderId="9" xfId="3" applyNumberFormat="1" applyFont="1" applyFill="1" applyBorder="1" applyProtection="1">
      <protection locked="0"/>
    </xf>
    <xf numFmtId="164" fontId="3" fillId="0" borderId="39" xfId="3" applyNumberFormat="1" applyFont="1" applyFill="1" applyBorder="1" applyProtection="1">
      <protection locked="0"/>
    </xf>
    <xf numFmtId="9" fontId="3" fillId="0" borderId="0" xfId="24" applyFont="1" applyFill="1" applyBorder="1" applyProtection="1">
      <protection locked="0"/>
    </xf>
    <xf numFmtId="164" fontId="3" fillId="0" borderId="7" xfId="0" applyNumberFormat="1" applyFont="1" applyBorder="1" applyProtection="1">
      <protection locked="0"/>
    </xf>
    <xf numFmtId="164" fontId="3" fillId="0" borderId="39" xfId="0" applyNumberFormat="1" applyFont="1" applyBorder="1" applyProtection="1">
      <protection locked="0"/>
    </xf>
    <xf numFmtId="2" fontId="3" fillId="0" borderId="0" xfId="0" applyNumberFormat="1" applyFont="1" applyAlignment="1" applyProtection="1">
      <alignment horizontal="centerContinuous"/>
      <protection locked="0"/>
    </xf>
    <xf numFmtId="0" fontId="3" fillId="0" borderId="21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21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24" xfId="0" applyFont="1" applyBorder="1" applyAlignment="1" applyProtection="1">
      <alignment horizontal="center"/>
      <protection locked="0"/>
    </xf>
    <xf numFmtId="0" fontId="3" fillId="0" borderId="17" xfId="0" applyFont="1" applyBorder="1" applyAlignment="1">
      <alignment horizontal="center"/>
    </xf>
    <xf numFmtId="0" fontId="3" fillId="0" borderId="19" xfId="0" applyFont="1" applyBorder="1" applyAlignment="1" applyProtection="1">
      <alignment horizontal="center"/>
      <protection locked="0"/>
    </xf>
    <xf numFmtId="38" fontId="3" fillId="0" borderId="20" xfId="0" applyNumberFormat="1" applyFont="1" applyBorder="1" applyProtection="1">
      <protection locked="0"/>
    </xf>
    <xf numFmtId="38" fontId="3" fillId="0" borderId="10" xfId="0" applyNumberFormat="1" applyFont="1" applyBorder="1" applyProtection="1">
      <protection locked="0"/>
    </xf>
    <xf numFmtId="38" fontId="3" fillId="7" borderId="19" xfId="0" applyNumberFormat="1" applyFont="1" applyFill="1" applyBorder="1" applyProtection="1">
      <protection locked="0"/>
    </xf>
    <xf numFmtId="38" fontId="3" fillId="0" borderId="21" xfId="0" applyNumberFormat="1" applyFont="1" applyBorder="1" applyProtection="1">
      <protection locked="0"/>
    </xf>
    <xf numFmtId="164" fontId="3" fillId="0" borderId="20" xfId="3" applyNumberFormat="1" applyFont="1" applyBorder="1" applyProtection="1">
      <protection locked="0"/>
    </xf>
    <xf numFmtId="38" fontId="3" fillId="0" borderId="19" xfId="0" applyNumberFormat="1" applyFont="1" applyBorder="1" applyProtection="1">
      <protection locked="0"/>
    </xf>
    <xf numFmtId="38" fontId="3" fillId="0" borderId="0" xfId="0" applyNumberFormat="1" applyFont="1"/>
    <xf numFmtId="38" fontId="3" fillId="0" borderId="1" xfId="0" applyNumberFormat="1" applyFont="1" applyBorder="1" applyProtection="1">
      <protection locked="0"/>
    </xf>
    <xf numFmtId="38" fontId="3" fillId="0" borderId="0" xfId="3" applyNumberFormat="1" applyFont="1"/>
    <xf numFmtId="166" fontId="3" fillId="0" borderId="19" xfId="0" quotePrefix="1" applyNumberFormat="1" applyFont="1" applyBorder="1" applyAlignment="1">
      <alignment horizontal="center"/>
    </xf>
    <xf numFmtId="166" fontId="3" fillId="0" borderId="0" xfId="0" applyNumberFormat="1" applyFont="1" applyAlignment="1">
      <alignment horizontal="center"/>
    </xf>
    <xf numFmtId="170" fontId="3" fillId="0" borderId="20" xfId="0" applyNumberFormat="1" applyFont="1" applyBorder="1" applyProtection="1">
      <protection locked="0"/>
    </xf>
    <xf numFmtId="166" fontId="3" fillId="0" borderId="0" xfId="0" applyNumberFormat="1" applyFont="1" applyAlignment="1" applyProtection="1">
      <alignment horizontal="center"/>
      <protection locked="0"/>
    </xf>
    <xf numFmtId="38" fontId="3" fillId="0" borderId="0" xfId="0" applyNumberFormat="1" applyFont="1" applyProtection="1">
      <protection locked="0"/>
    </xf>
    <xf numFmtId="0" fontId="28" fillId="0" borderId="7" xfId="0" applyFont="1" applyBorder="1" applyAlignment="1" applyProtection="1">
      <alignment horizontal="center"/>
      <protection locked="0"/>
    </xf>
    <xf numFmtId="0" fontId="28" fillId="0" borderId="0" xfId="0" applyFont="1" applyAlignment="1" applyProtection="1">
      <alignment horizontal="center"/>
      <protection locked="0"/>
    </xf>
    <xf numFmtId="0" fontId="9" fillId="0" borderId="0" xfId="17" applyFont="1" applyAlignment="1" applyProtection="1">
      <alignment wrapText="1"/>
      <protection locked="0"/>
    </xf>
    <xf numFmtId="0" fontId="10" fillId="0" borderId="0" xfId="17" applyFont="1" applyAlignment="1" applyProtection="1">
      <alignment horizontal="left" wrapText="1"/>
      <protection locked="0"/>
    </xf>
    <xf numFmtId="0" fontId="10" fillId="0" borderId="21" xfId="17" applyFont="1" applyBorder="1" applyAlignment="1" applyProtection="1">
      <alignment horizontal="left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14" fontId="5" fillId="0" borderId="7" xfId="0" applyNumberFormat="1" applyFont="1" applyBorder="1" applyAlignment="1" applyProtection="1">
      <alignment horizontal="center"/>
      <protection locked="0"/>
    </xf>
    <xf numFmtId="0" fontId="5" fillId="0" borderId="8" xfId="17" applyFont="1" applyBorder="1" applyAlignment="1">
      <alignment horizontal="left"/>
    </xf>
    <xf numFmtId="168" fontId="5" fillId="0" borderId="7" xfId="17" applyNumberFormat="1" applyFont="1" applyBorder="1" applyAlignment="1">
      <alignment horizontal="left"/>
    </xf>
    <xf numFmtId="0" fontId="5" fillId="0" borderId="0" xfId="0" applyFont="1" applyAlignment="1">
      <alignment horizontal="center"/>
    </xf>
    <xf numFmtId="168" fontId="5" fillId="0" borderId="7" xfId="17" applyNumberFormat="1" applyFont="1" applyBorder="1" applyAlignment="1" applyProtection="1">
      <alignment horizontal="left"/>
      <protection locked="0"/>
    </xf>
    <xf numFmtId="0" fontId="5" fillId="0" borderId="8" xfId="17" applyFont="1" applyBorder="1" applyAlignment="1" applyProtection="1">
      <alignment horizontal="left"/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/>
      <protection locked="0"/>
    </xf>
    <xf numFmtId="0" fontId="3" fillId="0" borderId="24" xfId="0" applyFont="1" applyBorder="1" applyAlignment="1" applyProtection="1">
      <alignment horizontal="center"/>
      <protection locked="0"/>
    </xf>
    <xf numFmtId="168" fontId="5" fillId="5" borderId="3" xfId="17" applyNumberFormat="1" applyFont="1" applyFill="1" applyBorder="1" applyAlignment="1" applyProtection="1">
      <alignment horizontal="left"/>
      <protection locked="0"/>
    </xf>
  </cellXfs>
  <cellStyles count="36">
    <cellStyle name="Calculation" xfId="1" builtinId="22"/>
    <cellStyle name="Calculation 2" xfId="2" xr:uid="{00000000-0005-0000-0000-000001000000}"/>
    <cellStyle name="Comma" xfId="3" builtinId="3"/>
    <cellStyle name="Comma 2" xfId="4" xr:uid="{00000000-0005-0000-0000-000003000000}"/>
    <cellStyle name="Comma 2 2" xfId="35" xr:uid="{243AC420-89B9-40B3-AE0D-65BEA1EF7268}"/>
    <cellStyle name="Comma 3" xfId="5" xr:uid="{00000000-0005-0000-0000-000004000000}"/>
    <cellStyle name="Comma 3 2" xfId="6" xr:uid="{00000000-0005-0000-0000-000005000000}"/>
    <cellStyle name="Comma 4" xfId="7" xr:uid="{00000000-0005-0000-0000-000006000000}"/>
    <cellStyle name="Comma 4 2" xfId="8" xr:uid="{00000000-0005-0000-0000-000007000000}"/>
    <cellStyle name="Comma 5" xfId="9" xr:uid="{00000000-0005-0000-0000-000008000000}"/>
    <cellStyle name="Comma 5 2" xfId="10" xr:uid="{00000000-0005-0000-0000-000009000000}"/>
    <cellStyle name="Comma 5 2 2" xfId="30" xr:uid="{00000000-0005-0000-0000-00000A000000}"/>
    <cellStyle name="Currency" xfId="11" builtinId="4"/>
    <cellStyle name="Currency 2" xfId="12" xr:uid="{00000000-0005-0000-0000-00000C000000}"/>
    <cellStyle name="Currency 2 2" xfId="13" xr:uid="{00000000-0005-0000-0000-00000D000000}"/>
    <cellStyle name="Currency 3" xfId="14" xr:uid="{00000000-0005-0000-0000-00000E000000}"/>
    <cellStyle name="Currency 3 2" xfId="15" xr:uid="{00000000-0005-0000-0000-00000F000000}"/>
    <cellStyle name="Input" xfId="16" builtinId="20"/>
    <cellStyle name="Normal" xfId="0" builtinId="0"/>
    <cellStyle name="Normal 2" xfId="17" xr:uid="{00000000-0005-0000-0000-000012000000}"/>
    <cellStyle name="Normal 2 2" xfId="18" xr:uid="{00000000-0005-0000-0000-000013000000}"/>
    <cellStyle name="Normal 2 2 2" xfId="31" xr:uid="{00000000-0005-0000-0000-000014000000}"/>
    <cellStyle name="Normal 2 2 3" xfId="33" xr:uid="{00000000-0005-0000-0000-000015000000}"/>
    <cellStyle name="Normal 2 3" xfId="19" xr:uid="{00000000-0005-0000-0000-000016000000}"/>
    <cellStyle name="Normal 3" xfId="20" xr:uid="{00000000-0005-0000-0000-000017000000}"/>
    <cellStyle name="Normal 3 2" xfId="32" xr:uid="{00000000-0005-0000-0000-000018000000}"/>
    <cellStyle name="Normal 3 3" xfId="34" xr:uid="{00000000-0005-0000-0000-000019000000}"/>
    <cellStyle name="Normal 4" xfId="21" xr:uid="{00000000-0005-0000-0000-00001A000000}"/>
    <cellStyle name="Normal 5" xfId="22" xr:uid="{00000000-0005-0000-0000-00001B000000}"/>
    <cellStyle name="Normal 5 2" xfId="23" xr:uid="{00000000-0005-0000-0000-00001C000000}"/>
    <cellStyle name="Percent" xfId="24" builtinId="5"/>
    <cellStyle name="Percent 2" xfId="25" xr:uid="{00000000-0005-0000-0000-00001E000000}"/>
    <cellStyle name="Percent 3" xfId="26" xr:uid="{00000000-0005-0000-0000-00001F000000}"/>
    <cellStyle name="Percent 3 2" xfId="27" xr:uid="{00000000-0005-0000-0000-000020000000}"/>
    <cellStyle name="Percent 4" xfId="28" xr:uid="{00000000-0005-0000-0000-000021000000}"/>
    <cellStyle name="Percent 4 2" xfId="29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9%20Parish%20Financials/Project%20Cost%20Template%20(FInance%20Pla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 Costs"/>
    </sheetNames>
    <sheetDataSet>
      <sheetData sheetId="0">
        <row r="6">
          <cell r="A6" t="str">
            <v>Parish or school Name:</v>
          </cell>
        </row>
        <row r="8">
          <cell r="A8" t="str">
            <v>Pastor/Pastoral Administrator:</v>
          </cell>
        </row>
        <row r="9">
          <cell r="A9" t="str">
            <v>Date of Proposal:</v>
          </cell>
        </row>
        <row r="10">
          <cell r="A10" t="str">
            <v>Description of Project:</v>
          </cell>
        </row>
        <row r="34">
          <cell r="I3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90A99-637B-4D63-A2DE-DC7782F0727B}">
  <sheetPr codeName="Sheet1"/>
  <dimension ref="A1:H43"/>
  <sheetViews>
    <sheetView tabSelected="1" workbookViewId="0">
      <selection activeCell="E13" sqref="E13"/>
    </sheetView>
  </sheetViews>
  <sheetFormatPr defaultColWidth="9.109375" defaultRowHeight="15" customHeight="1" x14ac:dyDescent="0.3"/>
  <cols>
    <col min="1" max="3" width="9.109375" style="48"/>
    <col min="4" max="4" width="18.5546875" style="48" bestFit="1" customWidth="1"/>
    <col min="5" max="5" width="12.5546875" style="48" customWidth="1"/>
    <col min="6" max="6" width="11" style="48" customWidth="1"/>
    <col min="7" max="7" width="19.33203125" style="48" customWidth="1"/>
    <col min="8" max="8" width="14.5546875" style="48" hidden="1" customWidth="1"/>
    <col min="9" max="16384" width="9.109375" style="48"/>
  </cols>
  <sheetData>
    <row r="1" spans="1:8" ht="15" customHeight="1" x14ac:dyDescent="0.3">
      <c r="A1" s="49" t="s">
        <v>0</v>
      </c>
      <c r="B1" s="49"/>
      <c r="C1" s="49"/>
      <c r="D1" s="49"/>
      <c r="E1" s="49"/>
      <c r="F1" s="49"/>
      <c r="G1" s="49"/>
      <c r="H1" s="49"/>
    </row>
    <row r="2" spans="1:8" ht="15" customHeight="1" x14ac:dyDescent="0.3">
      <c r="A2" s="47" t="s">
        <v>1</v>
      </c>
      <c r="B2" s="47"/>
      <c r="C2" s="47"/>
      <c r="D2" s="47"/>
      <c r="E2" s="47"/>
      <c r="F2" s="47"/>
      <c r="G2" s="47"/>
      <c r="H2" s="47"/>
    </row>
    <row r="3" spans="1:8" ht="15" customHeight="1" x14ac:dyDescent="0.3">
      <c r="A3" s="49"/>
      <c r="B3" s="49"/>
      <c r="C3" s="49"/>
      <c r="D3" s="49"/>
      <c r="E3" s="49"/>
      <c r="F3" s="49"/>
      <c r="G3" s="49"/>
      <c r="H3" s="49"/>
    </row>
    <row r="4" spans="1:8" ht="15" customHeight="1" x14ac:dyDescent="0.3">
      <c r="A4" s="343" t="s">
        <v>2</v>
      </c>
      <c r="B4" s="343"/>
      <c r="C4" s="343"/>
      <c r="D4" s="343"/>
      <c r="E4" s="343"/>
      <c r="F4" s="343"/>
      <c r="G4" s="343"/>
      <c r="H4" s="343"/>
    </row>
    <row r="5" spans="1:8" ht="15" customHeight="1" x14ac:dyDescent="0.3">
      <c r="A5" s="59"/>
      <c r="B5" s="59"/>
      <c r="C5" s="59"/>
      <c r="D5" s="59"/>
      <c r="E5" s="59"/>
      <c r="F5" s="59"/>
      <c r="G5" s="59"/>
      <c r="H5" s="59"/>
    </row>
    <row r="6" spans="1:8" ht="15" customHeight="1" x14ac:dyDescent="0.3">
      <c r="A6" s="60" t="s">
        <v>3</v>
      </c>
      <c r="B6" s="59"/>
      <c r="C6" s="59"/>
      <c r="D6" s="61"/>
      <c r="E6" s="61" t="s">
        <v>4</v>
      </c>
      <c r="F6" s="61"/>
      <c r="G6" s="61"/>
      <c r="H6" s="61"/>
    </row>
    <row r="7" spans="1:8" ht="15" customHeight="1" x14ac:dyDescent="0.3">
      <c r="A7" s="62" t="s">
        <v>5</v>
      </c>
      <c r="B7" s="59"/>
      <c r="C7" s="59"/>
      <c r="D7" s="342"/>
      <c r="E7" s="342"/>
      <c r="F7" s="342"/>
      <c r="G7" s="342"/>
      <c r="H7" s="342"/>
    </row>
    <row r="8" spans="1:8" ht="15" customHeight="1" x14ac:dyDescent="0.3">
      <c r="A8" s="60" t="s">
        <v>6</v>
      </c>
      <c r="B8" s="59"/>
      <c r="C8" s="59"/>
      <c r="D8" s="342"/>
      <c r="E8" s="342"/>
      <c r="F8" s="342"/>
      <c r="G8" s="342"/>
      <c r="H8" s="342"/>
    </row>
    <row r="9" spans="1:8" ht="15" customHeight="1" x14ac:dyDescent="0.3">
      <c r="A9" s="60" t="s">
        <v>7</v>
      </c>
      <c r="B9" s="59"/>
      <c r="C9" s="59"/>
      <c r="D9" s="63"/>
      <c r="E9" s="63">
        <v>46276</v>
      </c>
      <c r="F9" s="63"/>
      <c r="G9" s="63"/>
      <c r="H9" s="63"/>
    </row>
    <row r="10" spans="1:8" ht="15" customHeight="1" x14ac:dyDescent="0.3">
      <c r="A10" s="60" t="s">
        <v>8</v>
      </c>
      <c r="B10" s="59"/>
      <c r="C10" s="59"/>
      <c r="D10" s="342"/>
      <c r="E10" s="342"/>
      <c r="F10" s="342"/>
      <c r="G10" s="342"/>
      <c r="H10" s="342"/>
    </row>
    <row r="11" spans="1:8" ht="15" customHeight="1" x14ac:dyDescent="0.3">
      <c r="A11" s="64"/>
      <c r="B11" s="64"/>
      <c r="C11" s="64"/>
      <c r="D11" s="64"/>
      <c r="E11" s="64"/>
      <c r="F11" s="64"/>
      <c r="G11" s="64"/>
      <c r="H11" s="64"/>
    </row>
    <row r="12" spans="1:8" ht="15" customHeight="1" x14ac:dyDescent="0.3">
      <c r="A12" s="65" t="s">
        <v>9</v>
      </c>
      <c r="B12" s="64"/>
      <c r="C12" s="64"/>
      <c r="D12" s="64"/>
      <c r="E12" s="64"/>
      <c r="F12" s="64"/>
      <c r="G12" s="64"/>
      <c r="H12" s="64"/>
    </row>
    <row r="13" spans="1:8" ht="15" customHeight="1" x14ac:dyDescent="0.3">
      <c r="A13" s="64" t="s">
        <v>10</v>
      </c>
      <c r="B13" s="64"/>
      <c r="C13" s="64"/>
      <c r="D13" s="66"/>
      <c r="E13" s="64"/>
      <c r="F13" s="64"/>
      <c r="G13" s="67"/>
      <c r="H13" s="66"/>
    </row>
    <row r="14" spans="1:8" ht="15" customHeight="1" x14ac:dyDescent="0.3">
      <c r="A14" s="64" t="s">
        <v>11</v>
      </c>
      <c r="B14" s="64"/>
      <c r="C14" s="64"/>
      <c r="D14" s="66"/>
      <c r="E14" s="64"/>
      <c r="F14" s="64"/>
      <c r="G14" s="67"/>
      <c r="H14" s="66"/>
    </row>
    <row r="15" spans="1:8" ht="15" customHeight="1" x14ac:dyDescent="0.3">
      <c r="A15" s="65"/>
      <c r="B15" s="64"/>
      <c r="C15" s="64"/>
      <c r="D15" s="64"/>
      <c r="E15" s="64"/>
      <c r="F15" s="64"/>
      <c r="G15" s="64"/>
      <c r="H15" s="64"/>
    </row>
    <row r="16" spans="1:8" ht="15" customHeight="1" x14ac:dyDescent="0.3">
      <c r="A16" s="65" t="s">
        <v>12</v>
      </c>
      <c r="B16" s="64"/>
      <c r="C16" s="64"/>
      <c r="D16" s="64"/>
      <c r="E16" s="64"/>
      <c r="F16" s="64"/>
      <c r="G16" s="64"/>
      <c r="H16" s="64"/>
    </row>
    <row r="17" spans="1:8" ht="15" customHeight="1" x14ac:dyDescent="0.3">
      <c r="A17" s="64" t="s">
        <v>13</v>
      </c>
      <c r="B17" s="64"/>
      <c r="C17" s="64"/>
      <c r="D17" s="64"/>
      <c r="E17" s="64"/>
      <c r="F17" s="64"/>
      <c r="G17" s="68"/>
      <c r="H17" s="69"/>
    </row>
    <row r="18" spans="1:8" ht="15" customHeight="1" x14ac:dyDescent="0.3">
      <c r="A18" s="64"/>
      <c r="B18" s="64"/>
      <c r="C18" s="64"/>
      <c r="D18" s="64"/>
      <c r="E18" s="64"/>
      <c r="F18" s="64"/>
      <c r="G18" s="69"/>
      <c r="H18" s="69"/>
    </row>
    <row r="19" spans="1:8" ht="15" customHeight="1" x14ac:dyDescent="0.3">
      <c r="A19" s="64" t="s">
        <v>14</v>
      </c>
      <c r="B19" s="64"/>
      <c r="C19" s="64"/>
      <c r="D19" s="64"/>
      <c r="E19" s="64"/>
      <c r="F19" s="64"/>
      <c r="G19" s="68">
        <v>0</v>
      </c>
      <c r="H19" s="69"/>
    </row>
    <row r="20" spans="1:8" ht="15" customHeight="1" x14ac:dyDescent="0.3">
      <c r="A20" s="64" t="s">
        <v>15</v>
      </c>
      <c r="B20" s="64"/>
      <c r="C20" s="64"/>
      <c r="D20" s="64"/>
      <c r="E20" s="64"/>
      <c r="F20" s="64"/>
      <c r="G20" s="68">
        <v>0</v>
      </c>
      <c r="H20" s="69"/>
    </row>
    <row r="21" spans="1:8" ht="15" customHeight="1" x14ac:dyDescent="0.3">
      <c r="A21" s="64"/>
      <c r="B21" s="64"/>
      <c r="C21" s="64"/>
      <c r="D21" s="64"/>
      <c r="E21" s="64"/>
      <c r="F21" s="64"/>
      <c r="G21" s="69"/>
      <c r="H21" s="69"/>
    </row>
    <row r="22" spans="1:8" ht="15" customHeight="1" x14ac:dyDescent="0.3">
      <c r="A22" s="64" t="s">
        <v>16</v>
      </c>
      <c r="B22" s="64"/>
      <c r="C22" s="64"/>
      <c r="D22" s="64"/>
      <c r="E22" s="64"/>
      <c r="F22" s="64"/>
      <c r="G22" s="68">
        <v>0</v>
      </c>
      <c r="H22" s="69"/>
    </row>
    <row r="23" spans="1:8" ht="15" customHeight="1" x14ac:dyDescent="0.3">
      <c r="A23" s="64"/>
      <c r="B23" s="64"/>
      <c r="C23" s="64"/>
      <c r="D23" s="64"/>
      <c r="E23" s="64"/>
      <c r="F23" s="64"/>
      <c r="G23" s="69"/>
      <c r="H23" s="69"/>
    </row>
    <row r="24" spans="1:8" ht="15" customHeight="1" x14ac:dyDescent="0.3">
      <c r="A24" s="64" t="s">
        <v>17</v>
      </c>
      <c r="B24" s="64"/>
      <c r="C24" s="64"/>
      <c r="D24" s="64"/>
      <c r="E24" s="64"/>
      <c r="F24" s="64"/>
      <c r="G24" s="68">
        <v>0</v>
      </c>
      <c r="H24" s="69"/>
    </row>
    <row r="25" spans="1:8" ht="15" customHeight="1" x14ac:dyDescent="0.3">
      <c r="A25" s="64" t="s">
        <v>18</v>
      </c>
      <c r="B25" s="64"/>
      <c r="C25" s="64"/>
      <c r="D25" s="64"/>
      <c r="E25" s="64"/>
      <c r="F25" s="64"/>
      <c r="G25" s="68">
        <v>0</v>
      </c>
      <c r="H25" s="69"/>
    </row>
    <row r="26" spans="1:8" ht="15" customHeight="1" x14ac:dyDescent="0.3">
      <c r="A26" s="70" t="s">
        <v>19</v>
      </c>
      <c r="B26" s="64"/>
      <c r="C26" s="64"/>
      <c r="D26" s="64"/>
      <c r="E26" s="64"/>
      <c r="F26" s="64"/>
      <c r="G26" s="68">
        <f>SUBTOTAL(9,G24:G25)</f>
        <v>0</v>
      </c>
      <c r="H26" s="69"/>
    </row>
    <row r="27" spans="1:8" ht="15" customHeight="1" x14ac:dyDescent="0.3">
      <c r="A27" s="64"/>
      <c r="B27" s="64"/>
      <c r="C27" s="64"/>
      <c r="D27" s="64"/>
      <c r="E27" s="64"/>
      <c r="F27" s="64"/>
      <c r="G27" s="69"/>
      <c r="H27" s="69"/>
    </row>
    <row r="28" spans="1:8" ht="15" customHeight="1" x14ac:dyDescent="0.3">
      <c r="A28" s="64" t="s">
        <v>20</v>
      </c>
      <c r="B28" s="64"/>
      <c r="C28" s="64"/>
      <c r="D28" s="64"/>
      <c r="E28" s="64"/>
      <c r="F28" s="64"/>
      <c r="G28" s="68">
        <f>+G26*0.1</f>
        <v>0</v>
      </c>
      <c r="H28" s="69"/>
    </row>
    <row r="29" spans="1:8" ht="15" customHeight="1" x14ac:dyDescent="0.3">
      <c r="A29" s="64"/>
      <c r="B29" s="64"/>
      <c r="C29" s="64"/>
      <c r="D29" s="64"/>
      <c r="E29" s="64"/>
      <c r="F29" s="64"/>
      <c r="G29" s="71"/>
      <c r="H29" s="71"/>
    </row>
    <row r="30" spans="1:8" ht="15" customHeight="1" x14ac:dyDescent="0.3">
      <c r="A30" s="64" t="s">
        <v>21</v>
      </c>
      <c r="B30" s="64"/>
      <c r="C30" s="64"/>
      <c r="D30" s="64"/>
      <c r="E30" s="64"/>
      <c r="F30" s="64"/>
      <c r="G30" s="68">
        <v>0</v>
      </c>
      <c r="H30" s="69"/>
    </row>
    <row r="31" spans="1:8" ht="15" customHeight="1" x14ac:dyDescent="0.3">
      <c r="A31" s="64"/>
      <c r="B31" s="64"/>
      <c r="C31" s="64"/>
      <c r="D31" s="64"/>
      <c r="E31" s="64"/>
      <c r="F31" s="64"/>
      <c r="G31" s="71"/>
      <c r="H31" s="71"/>
    </row>
    <row r="32" spans="1:8" ht="15" customHeight="1" x14ac:dyDescent="0.3">
      <c r="A32" s="64" t="s">
        <v>22</v>
      </c>
      <c r="B32" s="64"/>
      <c r="C32" s="64"/>
      <c r="D32" s="64"/>
      <c r="E32" s="64"/>
      <c r="F32" s="64"/>
      <c r="G32" s="68">
        <v>0</v>
      </c>
      <c r="H32" s="69"/>
    </row>
    <row r="33" spans="1:8" ht="15" customHeight="1" x14ac:dyDescent="0.3">
      <c r="A33" s="64"/>
      <c r="B33" s="64"/>
      <c r="C33" s="64"/>
      <c r="D33" s="64"/>
      <c r="E33" s="64"/>
      <c r="F33" s="64"/>
      <c r="G33" s="71"/>
      <c r="H33" s="71"/>
    </row>
    <row r="34" spans="1:8" s="47" customFormat="1" ht="15" customHeight="1" x14ac:dyDescent="0.3">
      <c r="A34" s="65" t="s">
        <v>23</v>
      </c>
      <c r="B34" s="65"/>
      <c r="C34" s="65"/>
      <c r="D34" s="65"/>
      <c r="E34" s="65"/>
      <c r="F34" s="65"/>
      <c r="G34" s="72">
        <f>SUBTOTAL(9,G17:G32)</f>
        <v>0</v>
      </c>
      <c r="H34" s="73"/>
    </row>
    <row r="35" spans="1:8" ht="15" customHeight="1" x14ac:dyDescent="0.3">
      <c r="A35" s="64"/>
      <c r="B35" s="64"/>
      <c r="C35" s="64"/>
      <c r="D35" s="64"/>
      <c r="E35" s="64"/>
      <c r="F35" s="64"/>
      <c r="G35" s="64"/>
      <c r="H35" s="64"/>
    </row>
    <row r="36" spans="1:8" ht="15" customHeight="1" x14ac:dyDescent="0.3">
      <c r="A36" s="64" t="s">
        <v>24</v>
      </c>
      <c r="B36" s="64"/>
      <c r="C36" s="64"/>
      <c r="D36" s="64"/>
      <c r="E36" s="64"/>
      <c r="F36" s="64"/>
      <c r="G36" s="68">
        <v>0.1</v>
      </c>
      <c r="H36" s="64"/>
    </row>
    <row r="37" spans="1:8" ht="15" customHeight="1" x14ac:dyDescent="0.3">
      <c r="A37" s="64" t="s">
        <v>25</v>
      </c>
      <c r="B37" s="64"/>
      <c r="C37" s="64"/>
      <c r="D37" s="64"/>
      <c r="E37" s="64"/>
      <c r="F37" s="64"/>
      <c r="G37" s="74">
        <f>+G26/G36</f>
        <v>0</v>
      </c>
      <c r="H37" s="64"/>
    </row>
    <row r="38" spans="1:8" ht="15" customHeight="1" x14ac:dyDescent="0.3">
      <c r="A38" s="64"/>
      <c r="B38" s="64"/>
      <c r="C38" s="64"/>
      <c r="D38" s="64"/>
      <c r="E38" s="64"/>
      <c r="F38" s="64"/>
      <c r="G38" s="64"/>
      <c r="H38" s="64"/>
    </row>
    <row r="39" spans="1:8" ht="15" customHeight="1" x14ac:dyDescent="0.3">
      <c r="A39" s="64"/>
      <c r="B39" s="64"/>
      <c r="C39" s="64"/>
      <c r="D39" s="64"/>
      <c r="E39" s="64"/>
      <c r="F39" s="64"/>
      <c r="G39" s="64"/>
      <c r="H39" s="64"/>
    </row>
    <row r="40" spans="1:8" ht="15" customHeight="1" x14ac:dyDescent="0.3">
      <c r="A40" s="64"/>
      <c r="B40" s="64"/>
      <c r="C40" s="64"/>
      <c r="D40" s="64"/>
      <c r="E40" s="64"/>
      <c r="F40" s="64"/>
      <c r="G40" s="64"/>
      <c r="H40" s="64"/>
    </row>
    <row r="41" spans="1:8" ht="15" customHeight="1" x14ac:dyDescent="0.3">
      <c r="A41" s="64"/>
      <c r="B41" s="64"/>
      <c r="C41" s="64"/>
      <c r="D41" s="64"/>
      <c r="E41" s="64"/>
      <c r="F41" s="64"/>
      <c r="G41" s="64"/>
      <c r="H41" s="64"/>
    </row>
    <row r="42" spans="1:8" ht="15" customHeight="1" x14ac:dyDescent="0.3">
      <c r="A42" s="64"/>
      <c r="B42" s="64"/>
      <c r="C42" s="64"/>
      <c r="D42" s="64"/>
      <c r="E42" s="64"/>
      <c r="F42" s="64"/>
      <c r="G42" s="64"/>
      <c r="H42" s="64"/>
    </row>
    <row r="43" spans="1:8" ht="15" customHeight="1" x14ac:dyDescent="0.3">
      <c r="A43" s="64"/>
      <c r="B43" s="64"/>
      <c r="C43" s="64"/>
      <c r="D43" s="64"/>
      <c r="E43" s="64"/>
      <c r="F43" s="64"/>
      <c r="G43" s="64"/>
      <c r="H43" s="64"/>
    </row>
  </sheetData>
  <mergeCells count="4">
    <mergeCell ref="D10:H10"/>
    <mergeCell ref="A4:H4"/>
    <mergeCell ref="D7:H7"/>
    <mergeCell ref="D8:H8"/>
  </mergeCells>
  <pageMargins left="0.75" right="0.75" top="1" bottom="1" header="0.5" footer="0.5"/>
  <pageSetup orientation="portrait" r:id="rId1"/>
  <headerFooter alignWithMargins="0">
    <oddFooter>&amp;L&amp;F  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X267"/>
  <sheetViews>
    <sheetView topLeftCell="A100" workbookViewId="0">
      <selection activeCell="C8" sqref="C8"/>
    </sheetView>
  </sheetViews>
  <sheetFormatPr defaultColWidth="9.109375" defaultRowHeight="13.8" x14ac:dyDescent="0.25"/>
  <cols>
    <col min="1" max="1" width="9.44140625" style="5" bestFit="1" customWidth="1"/>
    <col min="2" max="2" width="18.109375" style="5" customWidth="1"/>
    <col min="3" max="3" width="13.6640625" style="5" bestFit="1" customWidth="1"/>
    <col min="4" max="4" width="12.6640625" style="5" customWidth="1"/>
    <col min="5" max="6" width="10.6640625" style="5" customWidth="1"/>
    <col min="7" max="7" width="12.6640625" style="5" customWidth="1"/>
    <col min="8" max="8" width="3.5546875" style="5" customWidth="1"/>
    <col min="9" max="9" width="13.33203125" style="5" customWidth="1"/>
    <col min="10" max="12" width="10.6640625" style="5" customWidth="1"/>
    <col min="13" max="13" width="7.109375" style="6" bestFit="1" customWidth="1"/>
    <col min="14" max="14" width="3" style="5" bestFit="1" customWidth="1"/>
    <col min="15" max="15" width="2.44140625" style="5" bestFit="1" customWidth="1"/>
    <col min="16" max="16" width="10.6640625" style="5" customWidth="1"/>
    <col min="17" max="18" width="9.109375" style="5"/>
    <col min="19" max="19" width="13" style="5" customWidth="1"/>
    <col min="20" max="16384" width="9.109375" style="5"/>
  </cols>
  <sheetData>
    <row r="1" spans="1:24" x14ac:dyDescent="0.25">
      <c r="A1" s="166"/>
      <c r="B1" s="167"/>
      <c r="C1" s="167"/>
      <c r="D1" s="167"/>
      <c r="E1" s="168"/>
      <c r="F1" s="168"/>
      <c r="G1" s="169"/>
      <c r="H1" s="170"/>
      <c r="I1" s="170"/>
      <c r="J1" s="170"/>
      <c r="K1" s="170"/>
      <c r="L1" s="170"/>
      <c r="M1" s="75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</row>
    <row r="2" spans="1:24" x14ac:dyDescent="0.25">
      <c r="A2" s="171"/>
      <c r="B2" s="75"/>
      <c r="C2" s="75"/>
      <c r="D2" s="75"/>
      <c r="E2" s="170"/>
      <c r="F2" s="170"/>
      <c r="G2" s="172"/>
      <c r="H2" s="170"/>
      <c r="I2" s="170"/>
      <c r="J2" s="170"/>
      <c r="K2" s="170"/>
      <c r="L2" s="170"/>
      <c r="M2" s="75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</row>
    <row r="3" spans="1:24" x14ac:dyDescent="0.25">
      <c r="A3" s="173" t="s">
        <v>163</v>
      </c>
      <c r="B3" s="75"/>
      <c r="C3" s="75"/>
      <c r="D3" s="75"/>
      <c r="E3" s="170"/>
      <c r="F3" s="170"/>
      <c r="G3" s="172"/>
      <c r="H3" s="170"/>
      <c r="I3" s="170"/>
      <c r="J3" s="170"/>
      <c r="K3" s="170"/>
      <c r="L3" s="170"/>
      <c r="M3" s="75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</row>
    <row r="4" spans="1:24" x14ac:dyDescent="0.25">
      <c r="A4" s="170"/>
      <c r="B4" s="75"/>
      <c r="C4" s="75"/>
      <c r="D4" s="75"/>
      <c r="E4" s="170"/>
      <c r="F4" s="170"/>
      <c r="G4" s="172"/>
      <c r="H4" s="170"/>
      <c r="I4" s="170"/>
      <c r="J4" s="170"/>
      <c r="K4" s="170"/>
      <c r="L4" s="170"/>
      <c r="M4" s="75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</row>
    <row r="5" spans="1:24" ht="14.4" x14ac:dyDescent="0.3">
      <c r="A5" s="174" t="s">
        <v>164</v>
      </c>
      <c r="B5" s="75"/>
      <c r="C5" s="75"/>
      <c r="D5" s="175" t="s">
        <v>165</v>
      </c>
      <c r="E5" s="176"/>
      <c r="F5" s="177"/>
      <c r="G5" s="178">
        <f>IF(AND(C8,C9,C10),PMT((C9/12),G6,-C8),"")</f>
        <v>7.3968792560927014E-6</v>
      </c>
      <c r="H5" s="170"/>
      <c r="I5" s="170"/>
      <c r="J5" s="170"/>
      <c r="K5" s="77"/>
      <c r="L5" s="179"/>
      <c r="M5" s="75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</row>
    <row r="6" spans="1:24" ht="14.4" x14ac:dyDescent="0.3">
      <c r="A6" s="248" t="s">
        <v>109</v>
      </c>
      <c r="B6" s="75"/>
      <c r="C6" s="75"/>
      <c r="D6" s="180" t="s">
        <v>166</v>
      </c>
      <c r="E6" s="176"/>
      <c r="F6" s="181"/>
      <c r="G6" s="7">
        <f>IF(AND(C8,C9,C10),ROUND(C10*12,0),"")</f>
        <v>180</v>
      </c>
      <c r="H6" s="170"/>
      <c r="I6" s="170"/>
      <c r="J6" s="170"/>
      <c r="K6" s="170"/>
      <c r="L6" s="170"/>
      <c r="M6" s="75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</row>
    <row r="7" spans="1:24" ht="14.4" x14ac:dyDescent="0.3">
      <c r="A7" s="171"/>
      <c r="B7" s="75"/>
      <c r="C7" s="75"/>
      <c r="D7" s="180" t="s">
        <v>167</v>
      </c>
      <c r="E7" s="176"/>
      <c r="F7" s="182"/>
      <c r="G7" s="178">
        <f>+G5*3</f>
        <v>2.2190637768278106E-5</v>
      </c>
      <c r="H7" s="170"/>
      <c r="I7" s="170"/>
      <c r="J7" s="170"/>
      <c r="K7" s="170"/>
      <c r="L7" s="170"/>
      <c r="M7" s="75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</row>
    <row r="8" spans="1:24" ht="14.4" x14ac:dyDescent="0.3">
      <c r="A8" s="183" t="s">
        <v>168</v>
      </c>
      <c r="B8" s="182"/>
      <c r="C8" s="254">
        <v>1E-3</v>
      </c>
      <c r="D8" s="175" t="s">
        <v>169</v>
      </c>
      <c r="E8" s="176"/>
      <c r="F8" s="182"/>
      <c r="G8" s="178">
        <f>+G5*12</f>
        <v>8.8762551073112424E-5</v>
      </c>
      <c r="H8" s="170"/>
      <c r="I8" s="170"/>
      <c r="J8" s="170"/>
      <c r="K8" s="170"/>
      <c r="L8" s="170"/>
      <c r="M8" s="75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</row>
    <row r="9" spans="1:24" x14ac:dyDescent="0.25">
      <c r="A9" s="183" t="s">
        <v>170</v>
      </c>
      <c r="B9" s="182"/>
      <c r="C9" s="252">
        <v>0.04</v>
      </c>
      <c r="D9" s="175"/>
      <c r="E9" s="176"/>
      <c r="F9" s="170"/>
      <c r="G9" s="239"/>
      <c r="H9" s="170"/>
      <c r="I9" s="170"/>
      <c r="J9" s="170"/>
      <c r="K9" s="170"/>
      <c r="L9" s="170"/>
      <c r="M9" s="75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</row>
    <row r="10" spans="1:24" ht="14.4" x14ac:dyDescent="0.3">
      <c r="A10" s="183" t="s">
        <v>171</v>
      </c>
      <c r="B10" s="182"/>
      <c r="C10" s="8">
        <v>15</v>
      </c>
      <c r="D10" s="175" t="s">
        <v>172</v>
      </c>
      <c r="E10" s="176"/>
      <c r="F10" s="182"/>
      <c r="G10" s="7">
        <f>C8</f>
        <v>1E-3</v>
      </c>
      <c r="H10" s="170"/>
      <c r="I10" s="170"/>
      <c r="J10" s="170"/>
      <c r="K10" s="170"/>
      <c r="L10" s="170"/>
      <c r="M10" s="75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</row>
    <row r="11" spans="1:24" ht="14.4" x14ac:dyDescent="0.3">
      <c r="A11" s="183" t="s">
        <v>173</v>
      </c>
      <c r="B11" s="184"/>
      <c r="C11" s="9"/>
      <c r="D11" s="175" t="s">
        <v>174</v>
      </c>
      <c r="E11" s="176"/>
      <c r="F11" s="182"/>
      <c r="G11" s="185">
        <f>IF(G8,IF(G8-C8,G8*C10-C8,""),"")</f>
        <v>3.3143826609668622E-4</v>
      </c>
      <c r="H11" s="170"/>
      <c r="I11" s="170"/>
      <c r="J11" s="170"/>
      <c r="K11" s="170"/>
      <c r="L11" s="170"/>
      <c r="M11" s="75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</row>
    <row r="12" spans="1:24" ht="14.4" x14ac:dyDescent="0.3">
      <c r="A12" s="183" t="s">
        <v>175</v>
      </c>
      <c r="B12" s="184"/>
      <c r="C12" s="9"/>
      <c r="D12" s="175" t="s">
        <v>176</v>
      </c>
      <c r="E12" s="186"/>
      <c r="F12" s="187"/>
      <c r="G12" s="185">
        <f>IF(G11+G10,G11+G10,"")</f>
        <v>1.3314382660966862E-3</v>
      </c>
      <c r="H12" s="170"/>
      <c r="I12" s="188"/>
      <c r="J12" s="188"/>
      <c r="K12" s="170"/>
      <c r="L12" s="170"/>
      <c r="M12" s="75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</row>
    <row r="13" spans="1:24" x14ac:dyDescent="0.25">
      <c r="A13" s="189"/>
      <c r="B13" s="10"/>
      <c r="C13" s="10"/>
      <c r="D13" s="75"/>
      <c r="E13" s="75"/>
      <c r="F13" s="190"/>
      <c r="G13" s="75"/>
      <c r="H13" s="170"/>
      <c r="I13" s="188" t="s">
        <v>177</v>
      </c>
      <c r="J13" s="188" t="s">
        <v>177</v>
      </c>
      <c r="K13" s="170"/>
      <c r="L13" s="170"/>
      <c r="M13" s="75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</row>
    <row r="14" spans="1:24" x14ac:dyDescent="0.25">
      <c r="A14" s="189"/>
      <c r="B14" s="75"/>
      <c r="C14" s="188" t="s">
        <v>178</v>
      </c>
      <c r="D14" s="188" t="s">
        <v>178</v>
      </c>
      <c r="E14" s="188" t="s">
        <v>178</v>
      </c>
      <c r="F14" s="188" t="s">
        <v>178</v>
      </c>
      <c r="G14" s="188"/>
      <c r="H14" s="170"/>
      <c r="I14" s="188" t="s">
        <v>179</v>
      </c>
      <c r="J14" s="188" t="s">
        <v>179</v>
      </c>
      <c r="K14" s="188" t="s">
        <v>179</v>
      </c>
      <c r="L14" s="188" t="s">
        <v>179</v>
      </c>
      <c r="M14" s="75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</row>
    <row r="15" spans="1:24" x14ac:dyDescent="0.25">
      <c r="A15" s="191"/>
      <c r="B15" s="192" t="s">
        <v>180</v>
      </c>
      <c r="C15" s="192" t="s">
        <v>181</v>
      </c>
      <c r="D15" s="192" t="s">
        <v>182</v>
      </c>
      <c r="E15" s="192" t="s">
        <v>124</v>
      </c>
      <c r="F15" s="192" t="s">
        <v>125</v>
      </c>
      <c r="G15" s="192" t="s">
        <v>116</v>
      </c>
      <c r="H15" s="170"/>
      <c r="I15" s="188" t="s">
        <v>181</v>
      </c>
      <c r="J15" s="188" t="s">
        <v>182</v>
      </c>
      <c r="K15" s="188" t="s">
        <v>124</v>
      </c>
      <c r="L15" s="188" t="s">
        <v>125</v>
      </c>
      <c r="M15" s="75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</row>
    <row r="16" spans="1:24" x14ac:dyDescent="0.25">
      <c r="A16" s="193" t="s">
        <v>183</v>
      </c>
      <c r="B16" s="170"/>
      <c r="C16" s="194"/>
      <c r="D16" s="195"/>
      <c r="E16" s="194" t="s">
        <v>184</v>
      </c>
      <c r="F16" s="194" t="s">
        <v>184</v>
      </c>
      <c r="G16" s="196">
        <f>C16</f>
        <v>0</v>
      </c>
      <c r="H16" s="170"/>
      <c r="I16" s="197"/>
      <c r="J16" s="198"/>
      <c r="K16" s="198"/>
      <c r="L16" s="199"/>
      <c r="M16" s="189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</row>
    <row r="17" spans="1:24" ht="14.4" x14ac:dyDescent="0.3">
      <c r="A17" s="200" t="s">
        <v>185</v>
      </c>
      <c r="B17" s="201"/>
      <c r="C17" s="249">
        <v>0</v>
      </c>
      <c r="D17" s="185">
        <f>E17+F17</f>
        <v>0</v>
      </c>
      <c r="E17" s="185">
        <f>G16*($C$9/12)</f>
        <v>0</v>
      </c>
      <c r="F17" s="185">
        <v>0</v>
      </c>
      <c r="G17" s="202">
        <f>G16+C17-F17</f>
        <v>0</v>
      </c>
      <c r="H17" s="170"/>
      <c r="I17" s="203"/>
      <c r="J17" s="204"/>
      <c r="K17" s="204"/>
      <c r="L17" s="205"/>
      <c r="M17" s="75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</row>
    <row r="18" spans="1:24" ht="14.4" x14ac:dyDescent="0.3">
      <c r="A18" s="200" t="s">
        <v>185</v>
      </c>
      <c r="B18" s="201"/>
      <c r="C18" s="206">
        <v>0</v>
      </c>
      <c r="D18" s="185">
        <f>E18+F18</f>
        <v>0</v>
      </c>
      <c r="E18" s="185">
        <f>G17*($C$9/12)</f>
        <v>0</v>
      </c>
      <c r="F18" s="185">
        <v>0</v>
      </c>
      <c r="G18" s="202">
        <f>G17+C18-F18</f>
        <v>0</v>
      </c>
      <c r="H18" s="170"/>
      <c r="I18" s="203"/>
      <c r="J18" s="204"/>
      <c r="K18" s="204"/>
      <c r="L18" s="205"/>
      <c r="M18" s="75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</row>
    <row r="19" spans="1:24" ht="15" thickBot="1" x14ac:dyDescent="0.35">
      <c r="A19" s="207" t="s">
        <v>185</v>
      </c>
      <c r="B19" s="208"/>
      <c r="C19" s="209">
        <v>0</v>
      </c>
      <c r="D19" s="210">
        <f t="shared" ref="D19:D30" si="0">E19+F19</f>
        <v>0</v>
      </c>
      <c r="E19" s="210">
        <f t="shared" ref="E19:E30" si="1">G18*($C$9/12)</f>
        <v>0</v>
      </c>
      <c r="F19" s="210">
        <v>0</v>
      </c>
      <c r="G19" s="211">
        <f t="shared" ref="G19:G34" si="2">G18+C19-F19</f>
        <v>0</v>
      </c>
      <c r="H19" s="212"/>
      <c r="I19" s="211">
        <f>SUM(C17:C19)</f>
        <v>0</v>
      </c>
      <c r="J19" s="211">
        <f>+K19+L19</f>
        <v>0</v>
      </c>
      <c r="K19" s="211">
        <f>SUM(E17:E19)</f>
        <v>0</v>
      </c>
      <c r="L19" s="213">
        <f>SUM(F17:F19)</f>
        <v>0</v>
      </c>
      <c r="M19" s="75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</row>
    <row r="20" spans="1:24" ht="14.4" x14ac:dyDescent="0.3">
      <c r="A20" s="200" t="s">
        <v>185</v>
      </c>
      <c r="B20" s="201"/>
      <c r="C20" s="214">
        <v>0</v>
      </c>
      <c r="D20" s="215">
        <f t="shared" si="0"/>
        <v>0</v>
      </c>
      <c r="E20" s="215">
        <f t="shared" si="1"/>
        <v>0</v>
      </c>
      <c r="F20" s="215">
        <v>0</v>
      </c>
      <c r="G20" s="216">
        <f t="shared" si="2"/>
        <v>0</v>
      </c>
      <c r="H20" s="170"/>
      <c r="I20" s="217"/>
      <c r="J20" s="218"/>
      <c r="K20" s="218"/>
      <c r="L20" s="219"/>
      <c r="M20" s="75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</row>
    <row r="21" spans="1:24" ht="14.4" x14ac:dyDescent="0.3">
      <c r="A21" s="200" t="s">
        <v>185</v>
      </c>
      <c r="B21" s="201"/>
      <c r="C21" s="220">
        <v>0</v>
      </c>
      <c r="D21" s="185">
        <f t="shared" si="0"/>
        <v>0</v>
      </c>
      <c r="E21" s="185">
        <f t="shared" si="1"/>
        <v>0</v>
      </c>
      <c r="F21" s="185">
        <v>0</v>
      </c>
      <c r="G21" s="202">
        <f t="shared" si="2"/>
        <v>0</v>
      </c>
      <c r="H21" s="170"/>
      <c r="I21" s="203"/>
      <c r="J21" s="204"/>
      <c r="K21" s="204"/>
      <c r="L21" s="205"/>
      <c r="M21" s="75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</row>
    <row r="22" spans="1:24" ht="15" thickBot="1" x14ac:dyDescent="0.35">
      <c r="A22" s="207" t="s">
        <v>185</v>
      </c>
      <c r="B22" s="208"/>
      <c r="C22" s="209">
        <v>0</v>
      </c>
      <c r="D22" s="210">
        <f t="shared" si="0"/>
        <v>0</v>
      </c>
      <c r="E22" s="210">
        <f t="shared" si="1"/>
        <v>0</v>
      </c>
      <c r="F22" s="210">
        <v>0</v>
      </c>
      <c r="G22" s="211">
        <f t="shared" si="2"/>
        <v>0</v>
      </c>
      <c r="H22" s="212"/>
      <c r="I22" s="211">
        <f>SUM(C20:C22)</f>
        <v>0</v>
      </c>
      <c r="J22" s="211">
        <f>+K22+L22</f>
        <v>0</v>
      </c>
      <c r="K22" s="211">
        <f>SUM(E20:E22)</f>
        <v>0</v>
      </c>
      <c r="L22" s="213">
        <f>SUM(F20:F22)</f>
        <v>0</v>
      </c>
      <c r="M22" s="75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</row>
    <row r="23" spans="1:24" ht="14.4" x14ac:dyDescent="0.3">
      <c r="A23" s="200" t="s">
        <v>185</v>
      </c>
      <c r="B23" s="201"/>
      <c r="C23" s="214">
        <v>0</v>
      </c>
      <c r="D23" s="215">
        <f t="shared" si="0"/>
        <v>0</v>
      </c>
      <c r="E23" s="215">
        <f t="shared" si="1"/>
        <v>0</v>
      </c>
      <c r="F23" s="215">
        <v>0</v>
      </c>
      <c r="G23" s="216">
        <f t="shared" si="2"/>
        <v>0</v>
      </c>
      <c r="H23" s="170"/>
      <c r="I23" s="217"/>
      <c r="J23" s="218"/>
      <c r="K23" s="218"/>
      <c r="L23" s="219"/>
      <c r="M23" s="75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</row>
    <row r="24" spans="1:24" ht="14.4" x14ac:dyDescent="0.3">
      <c r="A24" s="200" t="s">
        <v>185</v>
      </c>
      <c r="B24" s="201"/>
      <c r="C24" s="220">
        <v>0</v>
      </c>
      <c r="D24" s="185">
        <f t="shared" si="0"/>
        <v>0</v>
      </c>
      <c r="E24" s="185">
        <f t="shared" si="1"/>
        <v>0</v>
      </c>
      <c r="F24" s="185">
        <v>0</v>
      </c>
      <c r="G24" s="202">
        <f t="shared" si="2"/>
        <v>0</v>
      </c>
      <c r="H24" s="170"/>
      <c r="I24" s="203"/>
      <c r="J24" s="204"/>
      <c r="K24" s="204"/>
      <c r="L24" s="205"/>
      <c r="M24" s="75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</row>
    <row r="25" spans="1:24" ht="15" thickBot="1" x14ac:dyDescent="0.35">
      <c r="A25" s="207" t="s">
        <v>185</v>
      </c>
      <c r="B25" s="208"/>
      <c r="C25" s="209">
        <v>0</v>
      </c>
      <c r="D25" s="210">
        <f t="shared" si="0"/>
        <v>0</v>
      </c>
      <c r="E25" s="210">
        <f t="shared" si="1"/>
        <v>0</v>
      </c>
      <c r="F25" s="210">
        <v>0</v>
      </c>
      <c r="G25" s="211">
        <f t="shared" si="2"/>
        <v>0</v>
      </c>
      <c r="H25" s="212"/>
      <c r="I25" s="211">
        <f>SUM(C23:C25)</f>
        <v>0</v>
      </c>
      <c r="J25" s="211">
        <f>+K25+L25</f>
        <v>0</v>
      </c>
      <c r="K25" s="211">
        <f>SUM(E23:E25)</f>
        <v>0</v>
      </c>
      <c r="L25" s="213">
        <f>SUM(F23:F25)</f>
        <v>0</v>
      </c>
      <c r="M25" s="75"/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</row>
    <row r="26" spans="1:24" ht="14.4" x14ac:dyDescent="0.3">
      <c r="A26" s="200" t="s">
        <v>185</v>
      </c>
      <c r="B26" s="201"/>
      <c r="C26" s="214">
        <v>0</v>
      </c>
      <c r="D26" s="215">
        <f t="shared" si="0"/>
        <v>0</v>
      </c>
      <c r="E26" s="215">
        <f t="shared" si="1"/>
        <v>0</v>
      </c>
      <c r="F26" s="215">
        <v>0</v>
      </c>
      <c r="G26" s="216">
        <f t="shared" si="2"/>
        <v>0</v>
      </c>
      <c r="H26" s="170"/>
      <c r="I26" s="217"/>
      <c r="J26" s="218"/>
      <c r="K26" s="218"/>
      <c r="L26" s="219"/>
      <c r="M26" s="75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0"/>
    </row>
    <row r="27" spans="1:24" ht="14.4" x14ac:dyDescent="0.3">
      <c r="A27" s="200" t="s">
        <v>185</v>
      </c>
      <c r="B27" s="201"/>
      <c r="C27" s="220">
        <v>0</v>
      </c>
      <c r="D27" s="185">
        <f t="shared" si="0"/>
        <v>0</v>
      </c>
      <c r="E27" s="185">
        <f t="shared" si="1"/>
        <v>0</v>
      </c>
      <c r="F27" s="185">
        <v>0</v>
      </c>
      <c r="G27" s="202">
        <f t="shared" si="2"/>
        <v>0</v>
      </c>
      <c r="H27" s="170"/>
      <c r="I27" s="203"/>
      <c r="J27" s="204"/>
      <c r="K27" s="204"/>
      <c r="L27" s="205"/>
      <c r="M27" s="75"/>
      <c r="N27" s="170"/>
      <c r="O27" s="170"/>
      <c r="P27" s="170"/>
      <c r="Q27" s="170"/>
      <c r="R27" s="170"/>
      <c r="S27" s="170"/>
      <c r="T27" s="170"/>
      <c r="U27" s="170"/>
      <c r="V27" s="170"/>
      <c r="W27" s="170"/>
      <c r="X27" s="170"/>
    </row>
    <row r="28" spans="1:24" ht="15" thickBot="1" x14ac:dyDescent="0.35">
      <c r="A28" s="207" t="s">
        <v>185</v>
      </c>
      <c r="B28" s="208"/>
      <c r="C28" s="209">
        <v>0</v>
      </c>
      <c r="D28" s="210">
        <f t="shared" si="0"/>
        <v>0</v>
      </c>
      <c r="E28" s="210">
        <f t="shared" si="1"/>
        <v>0</v>
      </c>
      <c r="F28" s="210">
        <v>0</v>
      </c>
      <c r="G28" s="211">
        <f t="shared" si="2"/>
        <v>0</v>
      </c>
      <c r="H28" s="212"/>
      <c r="I28" s="211">
        <f>SUM(C26:C28)</f>
        <v>0</v>
      </c>
      <c r="J28" s="211">
        <f>+K28+L28</f>
        <v>0</v>
      </c>
      <c r="K28" s="211">
        <f>SUM(E26:E28)</f>
        <v>0</v>
      </c>
      <c r="L28" s="213">
        <f>SUM(F26:F28)</f>
        <v>0</v>
      </c>
      <c r="M28" s="75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</row>
    <row r="29" spans="1:24" ht="14.4" x14ac:dyDescent="0.3">
      <c r="A29" s="200" t="s">
        <v>185</v>
      </c>
      <c r="B29" s="201"/>
      <c r="C29" s="214">
        <v>0</v>
      </c>
      <c r="D29" s="215">
        <f t="shared" si="0"/>
        <v>0</v>
      </c>
      <c r="E29" s="215">
        <f t="shared" si="1"/>
        <v>0</v>
      </c>
      <c r="F29" s="215">
        <v>0</v>
      </c>
      <c r="G29" s="216">
        <f t="shared" si="2"/>
        <v>0</v>
      </c>
      <c r="H29" s="170"/>
      <c r="I29" s="217"/>
      <c r="J29" s="218"/>
      <c r="K29" s="218"/>
      <c r="L29" s="219"/>
      <c r="M29" s="75"/>
      <c r="N29" s="170"/>
      <c r="O29" s="170"/>
      <c r="P29" s="250">
        <f>+K19</f>
        <v>0</v>
      </c>
      <c r="Q29" s="250">
        <f>+L19</f>
        <v>0</v>
      </c>
      <c r="R29" s="170"/>
      <c r="S29" s="170"/>
      <c r="T29" s="170"/>
      <c r="U29" s="170"/>
      <c r="V29" s="170"/>
      <c r="W29" s="170"/>
      <c r="X29" s="170"/>
    </row>
    <row r="30" spans="1:24" ht="14.4" x14ac:dyDescent="0.3">
      <c r="A30" s="200" t="s">
        <v>185</v>
      </c>
      <c r="B30" s="201"/>
      <c r="C30" s="220">
        <v>0</v>
      </c>
      <c r="D30" s="185">
        <f t="shared" si="0"/>
        <v>0</v>
      </c>
      <c r="E30" s="185">
        <f t="shared" si="1"/>
        <v>0</v>
      </c>
      <c r="F30" s="185">
        <v>0</v>
      </c>
      <c r="G30" s="202">
        <f t="shared" si="2"/>
        <v>0</v>
      </c>
      <c r="H30" s="170"/>
      <c r="I30" s="203"/>
      <c r="J30" s="204"/>
      <c r="K30" s="204"/>
      <c r="L30" s="205"/>
      <c r="M30" s="75"/>
      <c r="N30" s="170"/>
      <c r="O30" s="170"/>
      <c r="P30" s="221">
        <f>+K22</f>
        <v>0</v>
      </c>
      <c r="Q30" s="221">
        <f>+L22</f>
        <v>0</v>
      </c>
      <c r="R30" s="170"/>
      <c r="S30" s="170"/>
      <c r="T30" s="170"/>
      <c r="U30" s="170"/>
      <c r="V30" s="170"/>
      <c r="W30" s="170"/>
      <c r="X30" s="170"/>
    </row>
    <row r="31" spans="1:24" ht="15" thickBot="1" x14ac:dyDescent="0.35">
      <c r="A31" s="207" t="s">
        <v>185</v>
      </c>
      <c r="B31" s="208"/>
      <c r="C31" s="209">
        <v>0</v>
      </c>
      <c r="D31" s="210">
        <f>E31+F31</f>
        <v>0</v>
      </c>
      <c r="E31" s="210">
        <f>G30*($C$9/12)</f>
        <v>0</v>
      </c>
      <c r="F31" s="210">
        <v>0</v>
      </c>
      <c r="G31" s="211">
        <f t="shared" si="2"/>
        <v>0</v>
      </c>
      <c r="H31" s="212"/>
      <c r="I31" s="211">
        <f>SUM(C29:C31)</f>
        <v>0</v>
      </c>
      <c r="J31" s="211">
        <f>+K31+L31</f>
        <v>0</v>
      </c>
      <c r="K31" s="211">
        <f>SUM(E29:E31)</f>
        <v>0</v>
      </c>
      <c r="L31" s="213">
        <f>SUM(F29:F31)</f>
        <v>0</v>
      </c>
      <c r="M31" s="75"/>
      <c r="N31" s="170"/>
      <c r="O31" s="170"/>
      <c r="P31" s="221">
        <f>+K25</f>
        <v>0</v>
      </c>
      <c r="Q31" s="221">
        <f>+L25</f>
        <v>0</v>
      </c>
      <c r="R31" s="170"/>
      <c r="S31" s="170"/>
      <c r="T31" s="170"/>
      <c r="U31" s="170"/>
      <c r="V31" s="170"/>
      <c r="W31" s="170"/>
      <c r="X31" s="170"/>
    </row>
    <row r="32" spans="1:24" ht="14.4" x14ac:dyDescent="0.3">
      <c r="A32" s="200" t="s">
        <v>185</v>
      </c>
      <c r="B32" s="201"/>
      <c r="C32" s="214">
        <v>0</v>
      </c>
      <c r="D32" s="215">
        <f>E32+F32</f>
        <v>0</v>
      </c>
      <c r="E32" s="215">
        <f t="shared" ref="E32:E95" si="3">G31*($C$9/12)</f>
        <v>0</v>
      </c>
      <c r="F32" s="215">
        <v>0</v>
      </c>
      <c r="G32" s="216">
        <f t="shared" si="2"/>
        <v>0</v>
      </c>
      <c r="H32" s="170"/>
      <c r="I32" s="217"/>
      <c r="J32" s="218"/>
      <c r="K32" s="218"/>
      <c r="L32" s="219"/>
      <c r="M32" s="75"/>
      <c r="N32" s="170"/>
      <c r="O32" s="170"/>
      <c r="P32" s="221">
        <f>+K28</f>
        <v>0</v>
      </c>
      <c r="Q32" s="221">
        <f>+L28</f>
        <v>0</v>
      </c>
      <c r="R32" s="170"/>
      <c r="S32" s="170"/>
      <c r="T32" s="170"/>
      <c r="U32" s="170"/>
      <c r="V32" s="170"/>
      <c r="W32" s="170"/>
      <c r="X32" s="170"/>
    </row>
    <row r="33" spans="1:24" ht="14.4" x14ac:dyDescent="0.3">
      <c r="A33" s="200" t="s">
        <v>185</v>
      </c>
      <c r="B33" s="201"/>
      <c r="C33" s="220">
        <v>0</v>
      </c>
      <c r="D33" s="185">
        <f>E33+F33</f>
        <v>0</v>
      </c>
      <c r="E33" s="185">
        <f t="shared" si="3"/>
        <v>0</v>
      </c>
      <c r="F33" s="185">
        <v>0</v>
      </c>
      <c r="G33" s="202">
        <f t="shared" si="2"/>
        <v>0</v>
      </c>
      <c r="H33" s="170"/>
      <c r="I33" s="203"/>
      <c r="J33" s="204"/>
      <c r="K33" s="204"/>
      <c r="L33" s="205"/>
      <c r="M33" s="75"/>
      <c r="N33" s="170"/>
      <c r="O33" s="170"/>
      <c r="P33" s="221">
        <f>+K31</f>
        <v>0</v>
      </c>
      <c r="Q33" s="221">
        <f>+L31</f>
        <v>0</v>
      </c>
      <c r="R33" s="170"/>
      <c r="S33" s="170"/>
      <c r="T33" s="170"/>
      <c r="U33" s="170"/>
      <c r="V33" s="170"/>
      <c r="W33" s="170"/>
      <c r="X33" s="170"/>
    </row>
    <row r="34" spans="1:24" ht="15" thickBot="1" x14ac:dyDescent="0.35">
      <c r="A34" s="207" t="s">
        <v>185</v>
      </c>
      <c r="B34" s="208"/>
      <c r="C34" s="222">
        <v>0</v>
      </c>
      <c r="D34" s="210">
        <f>E34+F34</f>
        <v>0</v>
      </c>
      <c r="E34" s="210">
        <f t="shared" si="3"/>
        <v>0</v>
      </c>
      <c r="F34" s="210">
        <v>0</v>
      </c>
      <c r="G34" s="211">
        <f t="shared" si="2"/>
        <v>0</v>
      </c>
      <c r="H34" s="212"/>
      <c r="I34" s="211">
        <f>SUM(C32:C34)</f>
        <v>0</v>
      </c>
      <c r="J34" s="211">
        <f>+K34+L34</f>
        <v>0</v>
      </c>
      <c r="K34" s="211">
        <f>SUM(E32:E34)</f>
        <v>0</v>
      </c>
      <c r="L34" s="213">
        <f>SUM(F32:F34)</f>
        <v>0</v>
      </c>
      <c r="M34" s="223" t="s">
        <v>186</v>
      </c>
      <c r="N34" s="92"/>
      <c r="O34" s="224"/>
      <c r="P34" s="221">
        <f>+K34</f>
        <v>0</v>
      </c>
      <c r="Q34" s="221">
        <f>+L34</f>
        <v>0</v>
      </c>
      <c r="R34" s="224"/>
      <c r="S34" s="170"/>
      <c r="T34" s="170"/>
      <c r="U34" s="170"/>
      <c r="V34" s="170"/>
      <c r="W34" s="170"/>
      <c r="X34" s="170"/>
    </row>
    <row r="35" spans="1:24" ht="14.4" x14ac:dyDescent="0.3">
      <c r="A35" s="225">
        <v>1</v>
      </c>
      <c r="B35" s="226" t="s">
        <v>30</v>
      </c>
      <c r="C35" s="194"/>
      <c r="D35" s="216">
        <f t="shared" ref="D35:D98" si="4">$G$5</f>
        <v>7.3968792560927014E-6</v>
      </c>
      <c r="E35" s="215">
        <f>G34*($C$9/12)</f>
        <v>0</v>
      </c>
      <c r="F35" s="215">
        <f>D35-E35</f>
        <v>7.3968792560927014E-6</v>
      </c>
      <c r="G35" s="215">
        <f>G34-C35-F35</f>
        <v>-7.3968792560927014E-6</v>
      </c>
      <c r="H35" s="170"/>
      <c r="I35" s="217"/>
      <c r="J35" s="218"/>
      <c r="K35" s="218"/>
      <c r="L35" s="219"/>
      <c r="M35" s="92">
        <v>1</v>
      </c>
      <c r="N35" s="92">
        <v>1</v>
      </c>
      <c r="O35" s="224" t="s">
        <v>187</v>
      </c>
      <c r="P35" s="221">
        <f>+K37</f>
        <v>-7.4050980108216942E-8</v>
      </c>
      <c r="Q35" s="221">
        <f>+L37</f>
        <v>2.2264688748386322E-5</v>
      </c>
      <c r="R35" s="221">
        <f>+P35+Q35</f>
        <v>2.2190637768278106E-5</v>
      </c>
      <c r="S35" s="227">
        <f>+G37</f>
        <v>-2.2264688748386322E-5</v>
      </c>
      <c r="T35" s="170"/>
      <c r="U35" s="170"/>
      <c r="V35" s="170"/>
      <c r="W35" s="170"/>
      <c r="X35" s="170"/>
    </row>
    <row r="36" spans="1:24" ht="14.4" x14ac:dyDescent="0.3">
      <c r="A36" s="225">
        <v>2</v>
      </c>
      <c r="B36" s="226" t="s">
        <v>30</v>
      </c>
      <c r="C36" s="195"/>
      <c r="D36" s="202">
        <f t="shared" si="4"/>
        <v>7.3968792560927014E-6</v>
      </c>
      <c r="E36" s="185">
        <f t="shared" si="3"/>
        <v>-2.4656264186975671E-8</v>
      </c>
      <c r="F36" s="185">
        <f>D36-E36</f>
        <v>7.4215355202796768E-6</v>
      </c>
      <c r="G36" s="215">
        <f t="shared" ref="G36:G99" si="5">G35-C36-F36</f>
        <v>-1.4818414776372378E-5</v>
      </c>
      <c r="H36" s="170"/>
      <c r="I36" s="203"/>
      <c r="J36" s="204"/>
      <c r="K36" s="204"/>
      <c r="L36" s="205"/>
      <c r="M36" s="92"/>
      <c r="N36" s="92">
        <v>2</v>
      </c>
      <c r="O36" s="224" t="s">
        <v>187</v>
      </c>
      <c r="P36" s="221">
        <f>+K40</f>
        <v>-2.9744084850179487E-7</v>
      </c>
      <c r="Q36" s="221">
        <f>+L40</f>
        <v>2.2488078616779897E-5</v>
      </c>
      <c r="R36" s="221">
        <f t="shared" ref="R36:R93" si="6">+P36+Q36</f>
        <v>2.2190637768278102E-5</v>
      </c>
      <c r="S36" s="227">
        <f>+G40</f>
        <v>-4.4752767365166223E-5</v>
      </c>
      <c r="T36" s="170"/>
      <c r="U36" s="170"/>
      <c r="V36" s="170"/>
      <c r="W36" s="170"/>
      <c r="X36" s="170"/>
    </row>
    <row r="37" spans="1:24" ht="15" thickBot="1" x14ac:dyDescent="0.35">
      <c r="A37" s="228">
        <v>3</v>
      </c>
      <c r="B37" s="229" t="s">
        <v>30</v>
      </c>
      <c r="C37" s="230"/>
      <c r="D37" s="211">
        <f t="shared" si="4"/>
        <v>7.3968792560927014E-6</v>
      </c>
      <c r="E37" s="210">
        <f t="shared" si="3"/>
        <v>-4.9394715921241264E-8</v>
      </c>
      <c r="F37" s="210">
        <f>D37-E37</f>
        <v>7.4462739720139424E-6</v>
      </c>
      <c r="G37" s="210">
        <f t="shared" si="5"/>
        <v>-2.2264688748386322E-5</v>
      </c>
      <c r="H37" s="212"/>
      <c r="I37" s="231"/>
      <c r="J37" s="211">
        <f>+K37+L37</f>
        <v>2.2190637768278106E-5</v>
      </c>
      <c r="K37" s="211">
        <f>SUM(E35:E37)</f>
        <v>-7.4050980108216942E-8</v>
      </c>
      <c r="L37" s="213">
        <f>F35+F36+F37+C35+C36+C37</f>
        <v>2.2264688748386322E-5</v>
      </c>
      <c r="M37" s="92">
        <v>1</v>
      </c>
      <c r="N37" s="92">
        <v>3</v>
      </c>
      <c r="O37" s="224" t="s">
        <v>187</v>
      </c>
      <c r="P37" s="221">
        <f>+K43</f>
        <v>-5.2307207018195382E-7</v>
      </c>
      <c r="Q37" s="221">
        <f>+L43</f>
        <v>2.2713709838460059E-5</v>
      </c>
      <c r="R37" s="221">
        <f t="shared" si="6"/>
        <v>2.2190637768278106E-5</v>
      </c>
      <c r="S37" s="227">
        <f>+G43</f>
        <v>-6.7466477203626286E-5</v>
      </c>
      <c r="T37" s="170"/>
      <c r="U37" s="170"/>
      <c r="V37" s="170"/>
      <c r="W37" s="170"/>
      <c r="X37" s="170"/>
    </row>
    <row r="38" spans="1:24" ht="14.4" x14ac:dyDescent="0.3">
      <c r="A38" s="225">
        <v>4</v>
      </c>
      <c r="B38" s="226" t="s">
        <v>30</v>
      </c>
      <c r="C38" s="195"/>
      <c r="D38" s="216">
        <f t="shared" si="4"/>
        <v>7.3968792560927014E-6</v>
      </c>
      <c r="E38" s="215">
        <f t="shared" si="3"/>
        <v>-7.4215629161287751E-8</v>
      </c>
      <c r="F38" s="215">
        <f t="shared" ref="F38:F101" si="7">D38-E38</f>
        <v>7.4710948852539891E-6</v>
      </c>
      <c r="G38" s="215">
        <f t="shared" si="5"/>
        <v>-2.9735783633640311E-5</v>
      </c>
      <c r="H38" s="170"/>
      <c r="I38" s="217"/>
      <c r="J38" s="218"/>
      <c r="K38" s="218"/>
      <c r="L38" s="219"/>
      <c r="M38" s="92"/>
      <c r="N38" s="92">
        <v>4</v>
      </c>
      <c r="O38" s="224" t="s">
        <v>187</v>
      </c>
      <c r="P38" s="221">
        <f>+K46</f>
        <v>-7.5096713347634908E-7</v>
      </c>
      <c r="Q38" s="221">
        <f>+L46</f>
        <v>2.2941604901754452E-5</v>
      </c>
      <c r="R38" s="221">
        <f t="shared" si="6"/>
        <v>2.2190637768278102E-5</v>
      </c>
      <c r="S38" s="227">
        <f>+G46</f>
        <v>-9.0408082105380741E-5</v>
      </c>
      <c r="T38" s="170"/>
      <c r="U38" s="170"/>
      <c r="V38" s="170"/>
      <c r="W38" s="170"/>
      <c r="X38" s="170"/>
    </row>
    <row r="39" spans="1:24" ht="14.4" x14ac:dyDescent="0.3">
      <c r="A39" s="225">
        <v>5</v>
      </c>
      <c r="B39" s="226" t="s">
        <v>30</v>
      </c>
      <c r="C39" s="195"/>
      <c r="D39" s="202">
        <f t="shared" si="4"/>
        <v>7.3968792560927014E-6</v>
      </c>
      <c r="E39" s="185">
        <f t="shared" si="3"/>
        <v>-9.9119278778801047E-8</v>
      </c>
      <c r="F39" s="185">
        <f t="shared" si="7"/>
        <v>7.4959985348715027E-6</v>
      </c>
      <c r="G39" s="215">
        <f t="shared" si="5"/>
        <v>-3.7231782168511813E-5</v>
      </c>
      <c r="H39" s="170"/>
      <c r="I39" s="203"/>
      <c r="J39" s="204"/>
      <c r="K39" s="204"/>
      <c r="L39" s="205"/>
      <c r="M39" s="92"/>
      <c r="N39" s="92">
        <v>5</v>
      </c>
      <c r="O39" s="224" t="s">
        <v>187</v>
      </c>
      <c r="P39" s="221">
        <f>+K49</f>
        <v>-9.8114875234635584E-7</v>
      </c>
      <c r="Q39" s="221">
        <f>+L49</f>
        <v>2.317178652062446E-5</v>
      </c>
      <c r="R39" s="221">
        <f t="shared" si="6"/>
        <v>2.2190637768278102E-5</v>
      </c>
      <c r="S39" s="227">
        <f>+G49</f>
        <v>-1.1357986862600521E-4</v>
      </c>
      <c r="T39" s="170"/>
      <c r="U39" s="170"/>
      <c r="V39" s="170"/>
      <c r="W39" s="170"/>
      <c r="X39" s="170"/>
    </row>
    <row r="40" spans="1:24" ht="15" thickBot="1" x14ac:dyDescent="0.35">
      <c r="A40" s="228">
        <v>6</v>
      </c>
      <c r="B40" s="229" t="s">
        <v>30</v>
      </c>
      <c r="C40" s="230"/>
      <c r="D40" s="211">
        <f t="shared" si="4"/>
        <v>7.3968792560927014E-6</v>
      </c>
      <c r="E40" s="210">
        <f t="shared" si="3"/>
        <v>-1.2410594056170604E-7</v>
      </c>
      <c r="F40" s="210">
        <f t="shared" si="7"/>
        <v>7.5209851966544072E-6</v>
      </c>
      <c r="G40" s="210">
        <f t="shared" si="5"/>
        <v>-4.4752767365166223E-5</v>
      </c>
      <c r="H40" s="212"/>
      <c r="I40" s="231"/>
      <c r="J40" s="211">
        <f>+K40+L40</f>
        <v>2.2190637768278102E-5</v>
      </c>
      <c r="K40" s="211">
        <f>SUM(E38:E40)</f>
        <v>-2.9744084850179487E-7</v>
      </c>
      <c r="L40" s="213">
        <f>F38+F39+F40+C38+C39+C40</f>
        <v>2.2488078616779897E-5</v>
      </c>
      <c r="M40" s="92">
        <v>2</v>
      </c>
      <c r="N40" s="92">
        <v>6</v>
      </c>
      <c r="O40" s="224" t="s">
        <v>187</v>
      </c>
      <c r="P40" s="221">
        <f>+K52</f>
        <v>-1.2136398686509369E-6</v>
      </c>
      <c r="Q40" s="221">
        <f>+L52</f>
        <v>2.3404277636929043E-5</v>
      </c>
      <c r="R40" s="221">
        <f t="shared" si="6"/>
        <v>2.2190637768278106E-5</v>
      </c>
      <c r="S40" s="227">
        <f>+G52</f>
        <v>-1.3698414626293426E-4</v>
      </c>
      <c r="T40" s="170"/>
      <c r="U40" s="170"/>
      <c r="V40" s="170"/>
      <c r="W40" s="170"/>
      <c r="X40" s="170"/>
    </row>
    <row r="41" spans="1:24" ht="14.4" x14ac:dyDescent="0.3">
      <c r="A41" s="225">
        <v>7</v>
      </c>
      <c r="B41" s="226" t="s">
        <v>30</v>
      </c>
      <c r="C41" s="195"/>
      <c r="D41" s="216">
        <f t="shared" si="4"/>
        <v>7.3968792560927014E-6</v>
      </c>
      <c r="E41" s="215">
        <f t="shared" si="3"/>
        <v>-1.4917589121722077E-7</v>
      </c>
      <c r="F41" s="215">
        <f t="shared" si="7"/>
        <v>7.5460551473099222E-6</v>
      </c>
      <c r="G41" s="215">
        <f t="shared" si="5"/>
        <v>-5.2298822512476144E-5</v>
      </c>
      <c r="H41" s="170"/>
      <c r="I41" s="217"/>
      <c r="J41" s="218"/>
      <c r="K41" s="218"/>
      <c r="L41" s="219"/>
      <c r="M41" s="92"/>
      <c r="N41" s="92">
        <v>7</v>
      </c>
      <c r="O41" s="224" t="s">
        <v>187</v>
      </c>
      <c r="P41" s="221">
        <f>+K55</f>
        <v>-1.4484636544332225E-6</v>
      </c>
      <c r="Q41" s="221">
        <f>+L55</f>
        <v>2.3639101422711323E-5</v>
      </c>
      <c r="R41" s="221">
        <f t="shared" si="6"/>
        <v>2.2190637768278099E-5</v>
      </c>
      <c r="S41" s="227">
        <f>+G55</f>
        <v>-1.6062324768564558E-4</v>
      </c>
      <c r="T41" s="170"/>
      <c r="U41" s="170"/>
      <c r="V41" s="170"/>
      <c r="W41" s="170"/>
      <c r="X41" s="170"/>
    </row>
    <row r="42" spans="1:24" ht="14.4" x14ac:dyDescent="0.3">
      <c r="A42" s="225">
        <v>8</v>
      </c>
      <c r="B42" s="226" t="s">
        <v>30</v>
      </c>
      <c r="C42" s="195"/>
      <c r="D42" s="202">
        <f t="shared" si="4"/>
        <v>7.3968792560927014E-6</v>
      </c>
      <c r="E42" s="185">
        <f t="shared" si="3"/>
        <v>-1.743294083749205E-7</v>
      </c>
      <c r="F42" s="185">
        <f t="shared" si="7"/>
        <v>7.571208664467622E-6</v>
      </c>
      <c r="G42" s="215">
        <f t="shared" si="5"/>
        <v>-5.9870031176943766E-5</v>
      </c>
      <c r="H42" s="170"/>
      <c r="I42" s="203"/>
      <c r="J42" s="204"/>
      <c r="K42" s="204"/>
      <c r="L42" s="205"/>
      <c r="M42" s="92"/>
      <c r="N42" s="92">
        <v>8</v>
      </c>
      <c r="O42" s="224" t="s">
        <v>187</v>
      </c>
      <c r="P42" s="221">
        <f>+K58</f>
        <v>-1.6856435142300345E-6</v>
      </c>
      <c r="Q42" s="221">
        <f>+L58</f>
        <v>2.3876281282508139E-5</v>
      </c>
      <c r="R42" s="221">
        <f t="shared" si="6"/>
        <v>2.2190637768278106E-5</v>
      </c>
      <c r="S42" s="227">
        <f>+G58</f>
        <v>-1.8449952896815373E-4</v>
      </c>
      <c r="T42" s="170"/>
      <c r="U42" s="170"/>
      <c r="V42" s="170"/>
      <c r="W42" s="170"/>
      <c r="X42" s="170"/>
    </row>
    <row r="43" spans="1:24" ht="15" thickBot="1" x14ac:dyDescent="0.35">
      <c r="A43" s="228">
        <v>9</v>
      </c>
      <c r="B43" s="229" t="s">
        <v>30</v>
      </c>
      <c r="C43" s="230"/>
      <c r="D43" s="211">
        <f t="shared" si="4"/>
        <v>7.3968792560927014E-6</v>
      </c>
      <c r="E43" s="210">
        <f t="shared" si="3"/>
        <v>-1.9956677058981256E-7</v>
      </c>
      <c r="F43" s="210">
        <f t="shared" si="7"/>
        <v>7.5964460266825143E-6</v>
      </c>
      <c r="G43" s="210">
        <f t="shared" si="5"/>
        <v>-6.7466477203626286E-5</v>
      </c>
      <c r="H43" s="212"/>
      <c r="I43" s="231"/>
      <c r="J43" s="211">
        <f>+K43+L43</f>
        <v>2.2190637768278106E-5</v>
      </c>
      <c r="K43" s="211">
        <f>SUM(E41:E43)</f>
        <v>-5.2307207018195382E-7</v>
      </c>
      <c r="L43" s="213">
        <f>F41+F42+F43+C41+C42+C43</f>
        <v>2.2713709838460059E-5</v>
      </c>
      <c r="M43" s="92">
        <v>3</v>
      </c>
      <c r="N43" s="92">
        <v>9</v>
      </c>
      <c r="O43" s="224" t="s">
        <v>187</v>
      </c>
      <c r="P43" s="221">
        <f>+K61</f>
        <v>-1.9252030874045803E-6</v>
      </c>
      <c r="Q43" s="221">
        <f>+L61</f>
        <v>2.4115840855682682E-5</v>
      </c>
      <c r="R43" s="221">
        <f t="shared" si="6"/>
        <v>2.2190637768278102E-5</v>
      </c>
      <c r="S43" s="227">
        <f>+G61</f>
        <v>-2.086153698238364E-4</v>
      </c>
      <c r="T43" s="170"/>
      <c r="U43" s="170"/>
      <c r="V43" s="170"/>
      <c r="W43" s="170"/>
      <c r="X43" s="170"/>
    </row>
    <row r="44" spans="1:24" ht="14.4" x14ac:dyDescent="0.3">
      <c r="A44" s="225">
        <v>10</v>
      </c>
      <c r="B44" s="226" t="s">
        <v>30</v>
      </c>
      <c r="C44" s="195"/>
      <c r="D44" s="216">
        <f t="shared" si="4"/>
        <v>7.3968792560927014E-6</v>
      </c>
      <c r="E44" s="215">
        <f t="shared" si="3"/>
        <v>-2.2488825734542096E-7</v>
      </c>
      <c r="F44" s="215">
        <f t="shared" si="7"/>
        <v>7.6217675134381225E-6</v>
      </c>
      <c r="G44" s="215">
        <f t="shared" si="5"/>
        <v>-7.5088244717064413E-5</v>
      </c>
      <c r="H44" s="170"/>
      <c r="I44" s="217"/>
      <c r="J44" s="218"/>
      <c r="K44" s="218"/>
      <c r="L44" s="219"/>
      <c r="M44" s="92"/>
      <c r="N44" s="92">
        <v>10</v>
      </c>
      <c r="O44" s="224" t="s">
        <v>187</v>
      </c>
      <c r="P44" s="221">
        <f>+K64</f>
        <v>-2.1671662505025543E-6</v>
      </c>
      <c r="Q44" s="221">
        <f>+L64</f>
        <v>2.4357804018780659E-5</v>
      </c>
      <c r="R44" s="221">
        <f t="shared" si="6"/>
        <v>2.2190637768278106E-5</v>
      </c>
      <c r="S44" s="227">
        <f>+G64</f>
        <v>-2.3297317384261707E-4</v>
      </c>
      <c r="T44" s="170"/>
      <c r="U44" s="170"/>
      <c r="V44" s="170"/>
      <c r="W44" s="170"/>
      <c r="X44" s="170"/>
    </row>
    <row r="45" spans="1:24" ht="14.4" x14ac:dyDescent="0.3">
      <c r="A45" s="225">
        <v>11</v>
      </c>
      <c r="B45" s="226" t="s">
        <v>30</v>
      </c>
      <c r="C45" s="195"/>
      <c r="D45" s="202">
        <f t="shared" si="4"/>
        <v>7.3968792560927014E-6</v>
      </c>
      <c r="E45" s="185">
        <f t="shared" si="3"/>
        <v>-2.502941490568814E-7</v>
      </c>
      <c r="F45" s="185">
        <f t="shared" si="7"/>
        <v>7.647173405149582E-6</v>
      </c>
      <c r="G45" s="215">
        <f t="shared" si="5"/>
        <v>-8.2735418122213989E-5</v>
      </c>
      <c r="H45" s="170"/>
      <c r="I45" s="203"/>
      <c r="J45" s="204"/>
      <c r="K45" s="204"/>
      <c r="L45" s="205"/>
      <c r="M45" s="92"/>
      <c r="N45" s="92">
        <v>11</v>
      </c>
      <c r="O45" s="224" t="s">
        <v>187</v>
      </c>
      <c r="P45" s="221">
        <f>+K67</f>
        <v>-2.4115571196318767E-6</v>
      </c>
      <c r="Q45" s="221">
        <f>+L67</f>
        <v>2.4602194887909981E-5</v>
      </c>
      <c r="R45" s="221">
        <f t="shared" si="6"/>
        <v>2.2190637768278106E-5</v>
      </c>
      <c r="S45" s="227">
        <f>+G67</f>
        <v>-2.5757536873052703E-4</v>
      </c>
      <c r="T45" s="170"/>
      <c r="U45" s="170"/>
      <c r="V45" s="170"/>
      <c r="W45" s="170"/>
      <c r="X45" s="170"/>
    </row>
    <row r="46" spans="1:24" ht="15" thickBot="1" x14ac:dyDescent="0.35">
      <c r="A46" s="228">
        <v>12</v>
      </c>
      <c r="B46" s="229" t="s">
        <v>30</v>
      </c>
      <c r="C46" s="230"/>
      <c r="D46" s="211">
        <f t="shared" si="4"/>
        <v>7.3968792560927014E-6</v>
      </c>
      <c r="E46" s="210">
        <f t="shared" si="3"/>
        <v>-2.7578472707404666E-7</v>
      </c>
      <c r="F46" s="210">
        <f t="shared" si="7"/>
        <v>7.6726639831667483E-6</v>
      </c>
      <c r="G46" s="210">
        <f t="shared" si="5"/>
        <v>-9.0408082105380741E-5</v>
      </c>
      <c r="H46" s="212"/>
      <c r="I46" s="231"/>
      <c r="J46" s="211">
        <f>+K46+L46</f>
        <v>2.2190637768278102E-5</v>
      </c>
      <c r="K46" s="211">
        <f>SUM(E44:E46)</f>
        <v>-7.5096713347634908E-7</v>
      </c>
      <c r="L46" s="213">
        <f>F44+F45+F46+C44+C45+C46</f>
        <v>2.2941604901754452E-5</v>
      </c>
      <c r="M46" s="92">
        <v>4</v>
      </c>
      <c r="N46" s="92">
        <v>12</v>
      </c>
      <c r="O46" s="224" t="s">
        <v>187</v>
      </c>
      <c r="P46" s="221">
        <f>+K70</f>
        <v>-2.6584000528663097E-6</v>
      </c>
      <c r="Q46" s="221">
        <f>+L70</f>
        <v>2.4849037821144415E-5</v>
      </c>
      <c r="R46" s="221">
        <f t="shared" si="6"/>
        <v>2.2190637768278106E-5</v>
      </c>
      <c r="S46" s="227">
        <f>+G70</f>
        <v>-2.8242440655167143E-4</v>
      </c>
      <c r="T46" s="170"/>
      <c r="U46" s="170"/>
      <c r="V46" s="170"/>
      <c r="W46" s="170"/>
      <c r="X46" s="170"/>
    </row>
    <row r="47" spans="1:24" ht="14.4" x14ac:dyDescent="0.3">
      <c r="A47" s="225">
        <v>13</v>
      </c>
      <c r="B47" s="226" t="s">
        <v>30</v>
      </c>
      <c r="C47" s="195"/>
      <c r="D47" s="216">
        <f t="shared" si="4"/>
        <v>7.3968792560927014E-6</v>
      </c>
      <c r="E47" s="215">
        <f t="shared" si="3"/>
        <v>-3.013602736846025E-7</v>
      </c>
      <c r="F47" s="215">
        <f t="shared" si="7"/>
        <v>7.6982395297773043E-6</v>
      </c>
      <c r="G47" s="215">
        <f t="shared" si="5"/>
        <v>-9.810632163515804E-5</v>
      </c>
      <c r="H47" s="170"/>
      <c r="I47" s="217"/>
      <c r="J47" s="218"/>
      <c r="K47" s="218"/>
      <c r="L47" s="219"/>
      <c r="M47" s="92"/>
      <c r="N47" s="92">
        <v>13</v>
      </c>
      <c r="O47" s="224" t="s">
        <v>187</v>
      </c>
      <c r="P47" s="221">
        <f>+K73</f>
        <v>-2.9077196526731928E-6</v>
      </c>
      <c r="Q47" s="221">
        <f>+L73</f>
        <v>2.5098357420951298E-5</v>
      </c>
      <c r="R47" s="221">
        <f t="shared" si="6"/>
        <v>2.2190637768278106E-5</v>
      </c>
      <c r="S47" s="227">
        <f>+G73</f>
        <v>-3.075227639726227E-4</v>
      </c>
      <c r="T47" s="170"/>
      <c r="U47" s="170"/>
      <c r="V47" s="170"/>
      <c r="W47" s="170"/>
      <c r="X47" s="170"/>
    </row>
    <row r="48" spans="1:24" ht="14.4" x14ac:dyDescent="0.3">
      <c r="A48" s="225">
        <v>14</v>
      </c>
      <c r="B48" s="226" t="s">
        <v>30</v>
      </c>
      <c r="C48" s="195"/>
      <c r="D48" s="202">
        <f t="shared" si="4"/>
        <v>7.3968792560927014E-6</v>
      </c>
      <c r="E48" s="185">
        <f t="shared" si="3"/>
        <v>-3.2702107211719346E-7</v>
      </c>
      <c r="F48" s="185">
        <f t="shared" si="7"/>
        <v>7.7239003282098941E-6</v>
      </c>
      <c r="G48" s="215">
        <f t="shared" si="5"/>
        <v>-1.0583022196336794E-4</v>
      </c>
      <c r="H48" s="170"/>
      <c r="I48" s="203"/>
      <c r="J48" s="204"/>
      <c r="K48" s="204"/>
      <c r="L48" s="205"/>
      <c r="M48" s="92"/>
      <c r="N48" s="92">
        <v>14</v>
      </c>
      <c r="O48" s="224" t="s">
        <v>187</v>
      </c>
      <c r="P48" s="221">
        <f>+K76</f>
        <v>-3.1595407683655304E-6</v>
      </c>
      <c r="Q48" s="221">
        <f>+L76</f>
        <v>2.5350178536643632E-5</v>
      </c>
      <c r="R48" s="221">
        <f t="shared" si="6"/>
        <v>2.2190637768278102E-5</v>
      </c>
      <c r="S48" s="227">
        <f>+G76</f>
        <v>-3.3287294250926628E-4</v>
      </c>
      <c r="T48" s="170"/>
      <c r="U48" s="170"/>
      <c r="V48" s="170"/>
      <c r="W48" s="170"/>
      <c r="X48" s="170"/>
    </row>
    <row r="49" spans="1:24" ht="15" thickBot="1" x14ac:dyDescent="0.35">
      <c r="A49" s="228">
        <v>15</v>
      </c>
      <c r="B49" s="229" t="s">
        <v>30</v>
      </c>
      <c r="C49" s="230"/>
      <c r="D49" s="211">
        <f t="shared" si="4"/>
        <v>7.3968792560927014E-6</v>
      </c>
      <c r="E49" s="210">
        <f t="shared" si="3"/>
        <v>-3.5276740654455983E-7</v>
      </c>
      <c r="F49" s="210">
        <f t="shared" si="7"/>
        <v>7.7496466626372614E-6</v>
      </c>
      <c r="G49" s="210">
        <f t="shared" si="5"/>
        <v>-1.1357986862600521E-4</v>
      </c>
      <c r="H49" s="212"/>
      <c r="I49" s="231"/>
      <c r="J49" s="211">
        <f>+K49+L49</f>
        <v>2.2190637768278102E-5</v>
      </c>
      <c r="K49" s="211">
        <f>SUM(E47:E49)</f>
        <v>-9.8114875234635584E-7</v>
      </c>
      <c r="L49" s="213">
        <f>F47+F48+F49+C47+C48+C49</f>
        <v>2.317178652062446E-5</v>
      </c>
      <c r="M49" s="92">
        <v>5</v>
      </c>
      <c r="N49" s="92">
        <v>15</v>
      </c>
      <c r="O49" s="224" t="s">
        <v>187</v>
      </c>
      <c r="P49" s="221">
        <f>+K79</f>
        <v>-3.4138884985786896E-6</v>
      </c>
      <c r="Q49" s="221">
        <f>+L79</f>
        <v>2.5604526266856791E-5</v>
      </c>
      <c r="R49" s="221">
        <f t="shared" si="6"/>
        <v>2.2190637768278102E-5</v>
      </c>
      <c r="S49" s="227">
        <f>+G79</f>
        <v>-3.5847746877612307E-4</v>
      </c>
      <c r="T49" s="170"/>
      <c r="U49" s="170"/>
      <c r="V49" s="170"/>
      <c r="W49" s="170"/>
      <c r="X49" s="170"/>
    </row>
    <row r="50" spans="1:24" ht="14.4" x14ac:dyDescent="0.3">
      <c r="A50" s="225">
        <v>16</v>
      </c>
      <c r="B50" s="226" t="s">
        <v>30</v>
      </c>
      <c r="C50" s="195"/>
      <c r="D50" s="216">
        <f t="shared" si="4"/>
        <v>7.3968792560927014E-6</v>
      </c>
      <c r="E50" s="215">
        <f t="shared" si="3"/>
        <v>-3.7859956208668404E-7</v>
      </c>
      <c r="F50" s="215">
        <f t="shared" si="7"/>
        <v>7.775478818179385E-6</v>
      </c>
      <c r="G50" s="215">
        <f t="shared" si="5"/>
        <v>-1.2135534744418459E-4</v>
      </c>
      <c r="H50" s="170"/>
      <c r="I50" s="217"/>
      <c r="J50" s="218"/>
      <c r="K50" s="218"/>
      <c r="L50" s="219"/>
      <c r="M50" s="92"/>
      <c r="N50" s="92">
        <v>16</v>
      </c>
      <c r="O50" s="224" t="s">
        <v>187</v>
      </c>
      <c r="P50" s="221">
        <f>+K82</f>
        <v>-3.6707881937719396E-6</v>
      </c>
      <c r="Q50" s="221">
        <f>+L82</f>
        <v>2.5861425962050045E-5</v>
      </c>
      <c r="R50" s="221">
        <f t="shared" si="6"/>
        <v>2.2190637768278106E-5</v>
      </c>
      <c r="S50" s="227">
        <f>+G82</f>
        <v>-3.8433889473817311E-4</v>
      </c>
      <c r="T50" s="170"/>
      <c r="U50" s="170"/>
      <c r="V50" s="170"/>
      <c r="W50" s="170"/>
      <c r="X50" s="170"/>
    </row>
    <row r="51" spans="1:24" ht="14.4" x14ac:dyDescent="0.3">
      <c r="A51" s="225">
        <v>17</v>
      </c>
      <c r="B51" s="226" t="s">
        <v>30</v>
      </c>
      <c r="C51" s="195"/>
      <c r="D51" s="202">
        <f t="shared" si="4"/>
        <v>7.3968792560927014E-6</v>
      </c>
      <c r="E51" s="185">
        <f t="shared" si="3"/>
        <v>-4.0451782481394865E-7</v>
      </c>
      <c r="F51" s="185">
        <f t="shared" si="7"/>
        <v>7.8013970809066505E-6</v>
      </c>
      <c r="G51" s="215">
        <f t="shared" si="5"/>
        <v>-1.2915674452509124E-4</v>
      </c>
      <c r="H51" s="170"/>
      <c r="I51" s="203"/>
      <c r="J51" s="204"/>
      <c r="K51" s="204"/>
      <c r="L51" s="205"/>
      <c r="M51" s="92"/>
      <c r="N51" s="92">
        <v>17</v>
      </c>
      <c r="O51" s="224" t="s">
        <v>187</v>
      </c>
      <c r="P51" s="221">
        <f>+K85</f>
        <v>-3.9302654587551004E-6</v>
      </c>
      <c r="Q51" s="221">
        <f>+L85</f>
        <v>2.6120903227033206E-5</v>
      </c>
      <c r="R51" s="221">
        <f t="shared" si="6"/>
        <v>2.2190637768278106E-5</v>
      </c>
      <c r="S51" s="227">
        <f>+G85</f>
        <v>-4.1045979796520634E-4</v>
      </c>
      <c r="T51" s="170"/>
      <c r="U51" s="170"/>
      <c r="V51" s="170"/>
      <c r="W51" s="170"/>
      <c r="X51" s="170"/>
    </row>
    <row r="52" spans="1:24" ht="15" thickBot="1" x14ac:dyDescent="0.35">
      <c r="A52" s="228">
        <v>18</v>
      </c>
      <c r="B52" s="229" t="s">
        <v>30</v>
      </c>
      <c r="C52" s="230"/>
      <c r="D52" s="211">
        <f t="shared" si="4"/>
        <v>7.3968792560927014E-6</v>
      </c>
      <c r="E52" s="210">
        <f t="shared" si="3"/>
        <v>-4.3052248175030419E-7</v>
      </c>
      <c r="F52" s="210">
        <f t="shared" si="7"/>
        <v>7.8274017378430058E-6</v>
      </c>
      <c r="G52" s="210">
        <f t="shared" si="5"/>
        <v>-1.3698414626293426E-4</v>
      </c>
      <c r="H52" s="212"/>
      <c r="I52" s="231"/>
      <c r="J52" s="211">
        <f>+K52+L52</f>
        <v>2.2190637768278106E-5</v>
      </c>
      <c r="K52" s="211">
        <f>SUM(E50:E52)</f>
        <v>-1.2136398686509369E-6</v>
      </c>
      <c r="L52" s="213">
        <f>F50+F51+F52+C50+C51+C52</f>
        <v>2.3404277636929043E-5</v>
      </c>
      <c r="M52" s="92">
        <v>6</v>
      </c>
      <c r="N52" s="92">
        <v>18</v>
      </c>
      <c r="O52" s="224" t="s">
        <v>187</v>
      </c>
      <c r="P52" s="221">
        <f>+K88</f>
        <v>-4.1923461552405272E-6</v>
      </c>
      <c r="Q52" s="221">
        <f>+L88</f>
        <v>2.6382983923518631E-5</v>
      </c>
      <c r="R52" s="221">
        <f t="shared" si="6"/>
        <v>2.2190637768278106E-5</v>
      </c>
      <c r="S52" s="227">
        <f>+G88</f>
        <v>-4.3684278188872494E-4</v>
      </c>
      <c r="T52" s="170"/>
      <c r="U52" s="170"/>
      <c r="V52" s="170"/>
      <c r="W52" s="170"/>
      <c r="X52" s="170"/>
    </row>
    <row r="53" spans="1:24" ht="14.4" x14ac:dyDescent="0.3">
      <c r="A53" s="225">
        <v>19</v>
      </c>
      <c r="B53" s="226" t="s">
        <v>30</v>
      </c>
      <c r="C53" s="195"/>
      <c r="D53" s="216">
        <f t="shared" si="4"/>
        <v>7.3968792560927014E-6</v>
      </c>
      <c r="E53" s="215">
        <f t="shared" si="3"/>
        <v>-4.5661382087644754E-7</v>
      </c>
      <c r="F53" s="215">
        <f t="shared" si="7"/>
        <v>7.8534930769691481E-6</v>
      </c>
      <c r="G53" s="215">
        <f t="shared" si="5"/>
        <v>-1.448376393399034E-4</v>
      </c>
      <c r="H53" s="170"/>
      <c r="I53" s="217"/>
      <c r="J53" s="218"/>
      <c r="K53" s="218"/>
      <c r="L53" s="219"/>
      <c r="M53" s="92"/>
      <c r="N53" s="92">
        <v>19</v>
      </c>
      <c r="O53" s="224" t="s">
        <v>187</v>
      </c>
      <c r="P53" s="221">
        <f>+K91</f>
        <v>-4.4570564044207161E-6</v>
      </c>
      <c r="Q53" s="221">
        <f>+L91</f>
        <v>2.6647694172698819E-5</v>
      </c>
      <c r="R53" s="221">
        <f t="shared" si="6"/>
        <v>2.2190637768278102E-5</v>
      </c>
      <c r="S53" s="227">
        <f>+G91</f>
        <v>-4.6349047606142373E-4</v>
      </c>
      <c r="T53" s="170"/>
      <c r="U53" s="170"/>
      <c r="V53" s="170"/>
      <c r="W53" s="170"/>
      <c r="X53" s="170"/>
    </row>
    <row r="54" spans="1:24" ht="14.4" x14ac:dyDescent="0.3">
      <c r="A54" s="225">
        <v>20</v>
      </c>
      <c r="B54" s="226" t="s">
        <v>30</v>
      </c>
      <c r="C54" s="195"/>
      <c r="D54" s="202">
        <f t="shared" si="4"/>
        <v>7.3968792560927014E-6</v>
      </c>
      <c r="E54" s="185">
        <f t="shared" si="3"/>
        <v>-4.8279213113301138E-7</v>
      </c>
      <c r="F54" s="185">
        <f t="shared" si="7"/>
        <v>7.879671387225712E-6</v>
      </c>
      <c r="G54" s="215">
        <f t="shared" si="5"/>
        <v>-1.5271731072712911E-4</v>
      </c>
      <c r="H54" s="170"/>
      <c r="I54" s="203"/>
      <c r="J54" s="204"/>
      <c r="K54" s="204"/>
      <c r="L54" s="205"/>
      <c r="M54" s="92"/>
      <c r="N54" s="92">
        <v>20</v>
      </c>
      <c r="O54" s="224" t="s">
        <v>187</v>
      </c>
      <c r="P54" s="221">
        <f>+K94</f>
        <v>-4.7244225895717639E-6</v>
      </c>
      <c r="Q54" s="221">
        <f>+L94</f>
        <v>2.6915060357849868E-5</v>
      </c>
      <c r="R54" s="221">
        <f t="shared" si="6"/>
        <v>2.2190637768278106E-5</v>
      </c>
      <c r="S54" s="227">
        <f>+G94</f>
        <v>-4.9040553641927366E-4</v>
      </c>
      <c r="T54" s="170"/>
      <c r="U54" s="170"/>
      <c r="V54" s="170"/>
      <c r="W54" s="170"/>
      <c r="X54" s="170"/>
    </row>
    <row r="55" spans="1:24" ht="15" thickBot="1" x14ac:dyDescent="0.35">
      <c r="A55" s="228">
        <v>21</v>
      </c>
      <c r="B55" s="229" t="s">
        <v>30</v>
      </c>
      <c r="C55" s="230"/>
      <c r="D55" s="211">
        <f t="shared" si="4"/>
        <v>7.3968792560927014E-6</v>
      </c>
      <c r="E55" s="210">
        <f t="shared" si="3"/>
        <v>-5.0905770242376371E-7</v>
      </c>
      <c r="F55" s="210">
        <f t="shared" si="7"/>
        <v>7.9059369585164644E-6</v>
      </c>
      <c r="G55" s="210">
        <f t="shared" si="5"/>
        <v>-1.6062324768564558E-4</v>
      </c>
      <c r="H55" s="212"/>
      <c r="I55" s="231"/>
      <c r="J55" s="211">
        <f>+K55+L55</f>
        <v>2.2190637768278099E-5</v>
      </c>
      <c r="K55" s="211">
        <f>SUM(E53:E55)</f>
        <v>-1.4484636544332225E-6</v>
      </c>
      <c r="L55" s="213">
        <f>F53+F54+F55+C53+C54+C55</f>
        <v>2.3639101422711323E-5</v>
      </c>
      <c r="M55" s="92">
        <v>7</v>
      </c>
      <c r="N55" s="92">
        <v>21</v>
      </c>
      <c r="O55" s="224" t="s">
        <v>187</v>
      </c>
      <c r="P55" s="221">
        <f>+K97</f>
        <v>-4.9944713586829456E-6</v>
      </c>
      <c r="Q55" s="221">
        <f>+L97</f>
        <v>2.718510912696105E-5</v>
      </c>
      <c r="R55" s="221">
        <f t="shared" si="6"/>
        <v>2.2190637768278106E-5</v>
      </c>
      <c r="S55" s="227">
        <f>+G97</f>
        <v>-5.175906455462348E-4</v>
      </c>
      <c r="T55" s="170"/>
      <c r="U55" s="170"/>
      <c r="V55" s="170"/>
      <c r="W55" s="170"/>
      <c r="X55" s="170"/>
    </row>
    <row r="56" spans="1:24" ht="14.4" x14ac:dyDescent="0.3">
      <c r="A56" s="225">
        <v>22</v>
      </c>
      <c r="B56" s="226" t="s">
        <v>30</v>
      </c>
      <c r="C56" s="195"/>
      <c r="D56" s="216">
        <f t="shared" si="4"/>
        <v>7.3968792560927014E-6</v>
      </c>
      <c r="E56" s="215">
        <f t="shared" si="3"/>
        <v>-5.3541082561881864E-7</v>
      </c>
      <c r="F56" s="215">
        <f t="shared" si="7"/>
        <v>7.9322900817115197E-6</v>
      </c>
      <c r="G56" s="215">
        <f t="shared" si="5"/>
        <v>-1.685555377673571E-4</v>
      </c>
      <c r="H56" s="170"/>
      <c r="I56" s="217"/>
      <c r="J56" s="218"/>
      <c r="K56" s="218"/>
      <c r="L56" s="219"/>
      <c r="M56" s="92"/>
      <c r="N56" s="92">
        <v>22</v>
      </c>
      <c r="O56" s="224" t="s">
        <v>187</v>
      </c>
      <c r="P56" s="221">
        <f>+K100</f>
        <v>-5.2672296271126826E-6</v>
      </c>
      <c r="Q56" s="221">
        <f>+L100</f>
        <v>2.7457867395390789E-5</v>
      </c>
      <c r="R56" s="221">
        <f t="shared" si="6"/>
        <v>2.2190637768278106E-5</v>
      </c>
      <c r="S56" s="227">
        <f>+G100</f>
        <v>-5.4504851294162561E-4</v>
      </c>
      <c r="T56" s="170"/>
      <c r="U56" s="170"/>
      <c r="V56" s="170"/>
      <c r="W56" s="170"/>
      <c r="X56" s="170"/>
    </row>
    <row r="57" spans="1:24" ht="14.4" x14ac:dyDescent="0.3">
      <c r="A57" s="225">
        <v>23</v>
      </c>
      <c r="B57" s="226" t="s">
        <v>30</v>
      </c>
      <c r="C57" s="195"/>
      <c r="D57" s="202">
        <f t="shared" si="4"/>
        <v>7.3968792560927014E-6</v>
      </c>
      <c r="E57" s="185">
        <f t="shared" si="3"/>
        <v>-5.6185179255785707E-7</v>
      </c>
      <c r="F57" s="185">
        <f t="shared" si="7"/>
        <v>7.9587310486505591E-6</v>
      </c>
      <c r="G57" s="215">
        <f t="shared" si="5"/>
        <v>-1.7651426881600766E-4</v>
      </c>
      <c r="H57" s="170"/>
      <c r="I57" s="203"/>
      <c r="J57" s="204"/>
      <c r="K57" s="204"/>
      <c r="L57" s="205"/>
      <c r="M57" s="92"/>
      <c r="N57" s="92">
        <v>23</v>
      </c>
      <c r="O57" s="224" t="s">
        <v>187</v>
      </c>
      <c r="P57" s="221">
        <f>+K103</f>
        <v>-5.5427245802711548E-6</v>
      </c>
      <c r="Q57" s="221">
        <f>+L103</f>
        <v>2.7733362348549257E-5</v>
      </c>
      <c r="R57" s="221">
        <f t="shared" si="6"/>
        <v>2.2190637768278102E-5</v>
      </c>
      <c r="S57" s="227">
        <f>+G103</f>
        <v>-5.7278187529017483E-4</v>
      </c>
      <c r="T57" s="170"/>
      <c r="U57" s="170"/>
      <c r="V57" s="170"/>
      <c r="W57" s="170"/>
      <c r="X57" s="170"/>
    </row>
    <row r="58" spans="1:24" ht="15" thickBot="1" x14ac:dyDescent="0.35">
      <c r="A58" s="228">
        <v>24</v>
      </c>
      <c r="B58" s="229" t="s">
        <v>30</v>
      </c>
      <c r="C58" s="230">
        <v>0</v>
      </c>
      <c r="D58" s="211">
        <f t="shared" si="4"/>
        <v>7.3968792560927014E-6</v>
      </c>
      <c r="E58" s="210">
        <f t="shared" si="3"/>
        <v>-5.8838089605335895E-7</v>
      </c>
      <c r="F58" s="210">
        <f t="shared" si="7"/>
        <v>7.9852601521460606E-6</v>
      </c>
      <c r="G58" s="210">
        <f t="shared" si="5"/>
        <v>-1.8449952896815373E-4</v>
      </c>
      <c r="H58" s="212"/>
      <c r="I58" s="231"/>
      <c r="J58" s="211">
        <f>+K58+L58</f>
        <v>2.2190637768278106E-5</v>
      </c>
      <c r="K58" s="211">
        <f>SUM(E56:E58)</f>
        <v>-1.6856435142300345E-6</v>
      </c>
      <c r="L58" s="213">
        <f>F56+F57+F58+C56+C57+C58</f>
        <v>2.3876281282508139E-5</v>
      </c>
      <c r="M58" s="92">
        <v>8</v>
      </c>
      <c r="N58" s="92">
        <v>24</v>
      </c>
      <c r="O58" s="224" t="s">
        <v>187</v>
      </c>
      <c r="P58" s="221">
        <f>+K106</f>
        <v>-5.8209836763298341E-6</v>
      </c>
      <c r="Q58" s="221">
        <f>+L106</f>
        <v>2.8011621444607938E-5</v>
      </c>
      <c r="R58" s="221">
        <f t="shared" si="6"/>
        <v>2.2190637768278106E-5</v>
      </c>
      <c r="S58" s="227">
        <f>+G106</f>
        <v>-6.0079349673478272E-4</v>
      </c>
      <c r="T58" s="170"/>
      <c r="U58" s="170"/>
      <c r="V58" s="170"/>
      <c r="W58" s="170"/>
      <c r="X58" s="170"/>
    </row>
    <row r="59" spans="1:24" ht="14.4" x14ac:dyDescent="0.3">
      <c r="A59" s="225">
        <v>25</v>
      </c>
      <c r="B59" s="226" t="s">
        <v>30</v>
      </c>
      <c r="C59" s="195"/>
      <c r="D59" s="216">
        <f t="shared" si="4"/>
        <v>7.3968792560927014E-6</v>
      </c>
      <c r="E59" s="215">
        <f t="shared" si="3"/>
        <v>-6.1499842989384577E-7</v>
      </c>
      <c r="F59" s="215">
        <f t="shared" si="7"/>
        <v>8.0118776859865466E-6</v>
      </c>
      <c r="G59" s="215">
        <f t="shared" si="5"/>
        <v>-1.9251140665414027E-4</v>
      </c>
      <c r="H59" s="170"/>
      <c r="I59" s="217"/>
      <c r="J59" s="218"/>
      <c r="K59" s="218"/>
      <c r="L59" s="219"/>
      <c r="M59" s="92"/>
      <c r="N59" s="92">
        <v>25</v>
      </c>
      <c r="O59" s="224" t="s">
        <v>187</v>
      </c>
      <c r="P59" s="221">
        <f>+K109</f>
        <v>-6.1020346489581938E-6</v>
      </c>
      <c r="Q59" s="221">
        <f>+L109</f>
        <v>2.8292672417236301E-5</v>
      </c>
      <c r="R59" s="221">
        <f t="shared" si="6"/>
        <v>2.2190637768278106E-5</v>
      </c>
      <c r="S59" s="227">
        <f>+G109</f>
        <v>-6.2908616915201905E-4</v>
      </c>
      <c r="T59" s="170"/>
      <c r="U59" s="170"/>
      <c r="V59" s="170"/>
      <c r="W59" s="170"/>
      <c r="X59" s="170"/>
    </row>
    <row r="60" spans="1:24" ht="14.4" x14ac:dyDescent="0.3">
      <c r="A60" s="225">
        <v>26</v>
      </c>
      <c r="B60" s="226" t="s">
        <v>30</v>
      </c>
      <c r="C60" s="195"/>
      <c r="D60" s="202">
        <f t="shared" si="4"/>
        <v>7.3968792560927014E-6</v>
      </c>
      <c r="E60" s="185">
        <f t="shared" si="3"/>
        <v>-6.4170468884713427E-7</v>
      </c>
      <c r="F60" s="185">
        <f t="shared" si="7"/>
        <v>8.0385839449398353E-6</v>
      </c>
      <c r="G60" s="215">
        <f t="shared" si="5"/>
        <v>-2.0054999059908009E-4</v>
      </c>
      <c r="H60" s="170"/>
      <c r="I60" s="203"/>
      <c r="J60" s="204"/>
      <c r="K60" s="204"/>
      <c r="L60" s="205"/>
      <c r="M60" s="92"/>
      <c r="N60" s="92">
        <v>26</v>
      </c>
      <c r="O60" s="224" t="s">
        <v>187</v>
      </c>
      <c r="P60" s="221">
        <f>+K112</f>
        <v>-6.385905510087889E-6</v>
      </c>
      <c r="Q60" s="221">
        <f>+L112</f>
        <v>2.8576543278365991E-5</v>
      </c>
      <c r="R60" s="221">
        <f t="shared" si="6"/>
        <v>2.2190637768278102E-5</v>
      </c>
      <c r="S60" s="227">
        <f>+G112</f>
        <v>-6.5766271243038502E-4</v>
      </c>
      <c r="T60" s="170"/>
      <c r="U60" s="170"/>
      <c r="V60" s="170"/>
      <c r="W60" s="170"/>
      <c r="X60" s="170"/>
    </row>
    <row r="61" spans="1:24" ht="15" thickBot="1" x14ac:dyDescent="0.35">
      <c r="A61" s="228">
        <v>27</v>
      </c>
      <c r="B61" s="229" t="s">
        <v>30</v>
      </c>
      <c r="C61" s="230"/>
      <c r="D61" s="211">
        <f t="shared" si="4"/>
        <v>7.3968792560927014E-6</v>
      </c>
      <c r="E61" s="210">
        <f t="shared" si="3"/>
        <v>-6.6849996866360037E-7</v>
      </c>
      <c r="F61" s="210">
        <f t="shared" si="7"/>
        <v>8.0653792247563012E-6</v>
      </c>
      <c r="G61" s="210">
        <f t="shared" si="5"/>
        <v>-2.086153698238364E-4</v>
      </c>
      <c r="H61" s="212"/>
      <c r="I61" s="231"/>
      <c r="J61" s="211">
        <f>+K61+L61</f>
        <v>2.2190637768278102E-5</v>
      </c>
      <c r="K61" s="211">
        <f>SUM(E59:E61)</f>
        <v>-1.9252030874045803E-6</v>
      </c>
      <c r="L61" s="213">
        <f>F59+F60+F61+C59+C60+C61</f>
        <v>2.4115840855682682E-5</v>
      </c>
      <c r="M61" s="92">
        <v>9</v>
      </c>
      <c r="N61" s="92">
        <v>27</v>
      </c>
      <c r="O61" s="224" t="s">
        <v>187</v>
      </c>
      <c r="P61" s="221">
        <f>+K115</f>
        <v>-6.6726245527046514E-6</v>
      </c>
      <c r="Q61" s="221">
        <f>+L115</f>
        <v>2.8863262320982757E-5</v>
      </c>
      <c r="R61" s="221">
        <f t="shared" si="6"/>
        <v>2.2190637768278106E-5</v>
      </c>
      <c r="S61" s="227">
        <f>+G115</f>
        <v>-6.8652597475136784E-4</v>
      </c>
      <c r="T61" s="170"/>
      <c r="U61" s="170"/>
      <c r="V61" s="170"/>
      <c r="W61" s="170"/>
      <c r="X61" s="170"/>
    </row>
    <row r="62" spans="1:24" ht="14.4" x14ac:dyDescent="0.3">
      <c r="A62" s="225">
        <v>28</v>
      </c>
      <c r="B62" s="226" t="s">
        <v>30</v>
      </c>
      <c r="C62" s="195"/>
      <c r="D62" s="216">
        <f t="shared" si="4"/>
        <v>7.3968792560927014E-6</v>
      </c>
      <c r="E62" s="215">
        <f t="shared" si="3"/>
        <v>-6.9538456607945472E-7</v>
      </c>
      <c r="F62" s="215">
        <f t="shared" si="7"/>
        <v>8.0922638221721568E-6</v>
      </c>
      <c r="G62" s="215">
        <f t="shared" si="5"/>
        <v>-2.1670763364600856E-4</v>
      </c>
      <c r="H62" s="170"/>
      <c r="I62" s="217"/>
      <c r="J62" s="218"/>
      <c r="K62" s="218"/>
      <c r="L62" s="219"/>
      <c r="M62" s="92"/>
      <c r="N62" s="92">
        <v>28</v>
      </c>
      <c r="O62" s="224" t="s">
        <v>187</v>
      </c>
      <c r="P62" s="221">
        <f>+K118</f>
        <v>-6.9622203536682282E-6</v>
      </c>
      <c r="Q62" s="221">
        <f>+L118</f>
        <v>2.9152858121946332E-5</v>
      </c>
      <c r="R62" s="221">
        <f t="shared" si="6"/>
        <v>2.2190637768278106E-5</v>
      </c>
      <c r="S62" s="227">
        <f>+G118</f>
        <v>-7.1567883287331413E-4</v>
      </c>
      <c r="T62" s="170"/>
      <c r="U62" s="170"/>
      <c r="V62" s="170"/>
      <c r="W62" s="170"/>
      <c r="X62" s="170"/>
    </row>
    <row r="63" spans="1:24" ht="14.4" x14ac:dyDescent="0.3">
      <c r="A63" s="225">
        <v>29</v>
      </c>
      <c r="B63" s="226" t="s">
        <v>30</v>
      </c>
      <c r="C63" s="195"/>
      <c r="D63" s="202">
        <f t="shared" si="4"/>
        <v>7.3968792560927014E-6</v>
      </c>
      <c r="E63" s="185">
        <f t="shared" si="3"/>
        <v>-7.2235877882002862E-7</v>
      </c>
      <c r="F63" s="185">
        <f t="shared" si="7"/>
        <v>8.1192380349127303E-6</v>
      </c>
      <c r="G63" s="215">
        <f t="shared" si="5"/>
        <v>-2.2482687168092128E-4</v>
      </c>
      <c r="H63" s="170"/>
      <c r="I63" s="203"/>
      <c r="J63" s="204"/>
      <c r="K63" s="204"/>
      <c r="L63" s="205"/>
      <c r="M63" s="92"/>
      <c r="N63" s="92">
        <v>29</v>
      </c>
      <c r="O63" s="224" t="s">
        <v>187</v>
      </c>
      <c r="P63" s="221">
        <f>+K121</f>
        <v>-7.2547217765605753E-6</v>
      </c>
      <c r="Q63" s="221">
        <f>+L121</f>
        <v>2.9445359544838679E-5</v>
      </c>
      <c r="R63" s="221">
        <f t="shared" si="6"/>
        <v>2.2190637768278102E-5</v>
      </c>
      <c r="S63" s="227">
        <f>+G121</f>
        <v>-7.451241924181527E-4</v>
      </c>
      <c r="T63" s="170"/>
      <c r="U63" s="170"/>
      <c r="V63" s="170"/>
      <c r="W63" s="170"/>
      <c r="X63" s="170"/>
    </row>
    <row r="64" spans="1:24" ht="15" thickBot="1" x14ac:dyDescent="0.35">
      <c r="A64" s="228">
        <v>30</v>
      </c>
      <c r="B64" s="229" t="s">
        <v>30</v>
      </c>
      <c r="C64" s="230"/>
      <c r="D64" s="211">
        <f t="shared" si="4"/>
        <v>7.3968792560927014E-6</v>
      </c>
      <c r="E64" s="210">
        <f t="shared" si="3"/>
        <v>-7.4942290560307099E-7</v>
      </c>
      <c r="F64" s="210">
        <f t="shared" si="7"/>
        <v>8.1463021616957731E-6</v>
      </c>
      <c r="G64" s="210">
        <f t="shared" si="5"/>
        <v>-2.3297317384261707E-4</v>
      </c>
      <c r="H64" s="212"/>
      <c r="I64" s="231"/>
      <c r="J64" s="211">
        <f>+K64+L64</f>
        <v>2.2190637768278106E-5</v>
      </c>
      <c r="K64" s="211">
        <f>SUM(E62:E64)</f>
        <v>-2.1671662505025543E-6</v>
      </c>
      <c r="L64" s="213">
        <f>F62+F63+F64+C62+C63+C64</f>
        <v>2.4357804018780659E-5</v>
      </c>
      <c r="M64" s="92">
        <v>10</v>
      </c>
      <c r="N64" s="92">
        <v>30</v>
      </c>
      <c r="O64" s="224" t="s">
        <v>187</v>
      </c>
      <c r="P64" s="221">
        <f>+K124</f>
        <v>-7.5501579745626615E-6</v>
      </c>
      <c r="Q64" s="221">
        <f>+L124</f>
        <v>2.9740795742840764E-5</v>
      </c>
      <c r="R64" s="221">
        <f t="shared" si="6"/>
        <v>2.2190637768278102E-5</v>
      </c>
      <c r="S64" s="227">
        <f>+G124</f>
        <v>-7.7486498816099346E-4</v>
      </c>
      <c r="T64" s="170"/>
      <c r="U64" s="170"/>
      <c r="V64" s="170"/>
      <c r="W64" s="170"/>
      <c r="X64" s="170"/>
    </row>
    <row r="65" spans="1:24" ht="14.4" x14ac:dyDescent="0.3">
      <c r="A65" s="225">
        <v>31</v>
      </c>
      <c r="B65" s="226" t="s">
        <v>30</v>
      </c>
      <c r="C65" s="195"/>
      <c r="D65" s="216">
        <f t="shared" si="4"/>
        <v>7.3968792560927014E-6</v>
      </c>
      <c r="E65" s="215">
        <f t="shared" si="3"/>
        <v>-7.765772461420569E-7</v>
      </c>
      <c r="F65" s="215">
        <f t="shared" si="7"/>
        <v>8.1734565022347574E-6</v>
      </c>
      <c r="G65" s="215">
        <f t="shared" si="5"/>
        <v>-2.4114663034485183E-4</v>
      </c>
      <c r="H65" s="170"/>
      <c r="I65" s="217"/>
      <c r="J65" s="218"/>
      <c r="K65" s="218"/>
      <c r="L65" s="219"/>
      <c r="M65" s="92"/>
      <c r="N65" s="92">
        <v>31</v>
      </c>
      <c r="O65" s="224" t="s">
        <v>187</v>
      </c>
      <c r="P65" s="221">
        <f>+K127</f>
        <v>-7.8485583933601168E-6</v>
      </c>
      <c r="Q65" s="221">
        <f>+L127</f>
        <v>3.0039196161638224E-5</v>
      </c>
      <c r="R65" s="221">
        <f t="shared" si="6"/>
        <v>2.2190637768278106E-5</v>
      </c>
      <c r="S65" s="227">
        <f>+G127</f>
        <v>-8.0490418432263165E-4</v>
      </c>
      <c r="T65" s="170"/>
      <c r="U65" s="170"/>
      <c r="V65" s="170"/>
      <c r="W65" s="170"/>
      <c r="X65" s="170"/>
    </row>
    <row r="66" spans="1:24" ht="14.4" x14ac:dyDescent="0.3">
      <c r="A66" s="225">
        <v>32</v>
      </c>
      <c r="B66" s="226" t="s">
        <v>30</v>
      </c>
      <c r="C66" s="195"/>
      <c r="D66" s="202">
        <f t="shared" si="4"/>
        <v>7.3968792560927014E-6</v>
      </c>
      <c r="E66" s="185">
        <f t="shared" si="3"/>
        <v>-8.0382210114950614E-7</v>
      </c>
      <c r="F66" s="185">
        <f t="shared" si="7"/>
        <v>8.2007013572422072E-6</v>
      </c>
      <c r="G66" s="215">
        <f t="shared" si="5"/>
        <v>-2.4934733170209404E-4</v>
      </c>
      <c r="H66" s="170"/>
      <c r="I66" s="203"/>
      <c r="J66" s="204"/>
      <c r="K66" s="204"/>
      <c r="L66" s="205"/>
      <c r="M66" s="92"/>
      <c r="N66" s="92">
        <v>32</v>
      </c>
      <c r="O66" s="224" t="s">
        <v>187</v>
      </c>
      <c r="P66" s="221">
        <f>+K130</f>
        <v>-8.1499527740780404E-6</v>
      </c>
      <c r="Q66" s="221">
        <f>+L130</f>
        <v>3.0340590542356143E-5</v>
      </c>
      <c r="R66" s="221">
        <f t="shared" si="6"/>
        <v>2.2190637768278102E-5</v>
      </c>
      <c r="S66" s="227">
        <f>+G130</f>
        <v>-8.3524477486498767E-4</v>
      </c>
      <c r="T66" s="170"/>
      <c r="U66" s="170"/>
      <c r="V66" s="170"/>
      <c r="W66" s="170"/>
      <c r="X66" s="170"/>
    </row>
    <row r="67" spans="1:24" ht="15" thickBot="1" x14ac:dyDescent="0.35">
      <c r="A67" s="228">
        <v>33</v>
      </c>
      <c r="B67" s="229" t="s">
        <v>30</v>
      </c>
      <c r="C67" s="230"/>
      <c r="D67" s="211">
        <f t="shared" si="4"/>
        <v>7.3968792560927014E-6</v>
      </c>
      <c r="E67" s="210">
        <f t="shared" si="3"/>
        <v>-8.3115777234031349E-7</v>
      </c>
      <c r="F67" s="210">
        <f t="shared" si="7"/>
        <v>8.228037028433015E-6</v>
      </c>
      <c r="G67" s="210">
        <f t="shared" si="5"/>
        <v>-2.5757536873052703E-4</v>
      </c>
      <c r="H67" s="212"/>
      <c r="I67" s="231"/>
      <c r="J67" s="211">
        <f>+K67+L67</f>
        <v>2.2190637768278106E-5</v>
      </c>
      <c r="K67" s="211">
        <f>SUM(E65:E67)</f>
        <v>-2.4115571196318767E-6</v>
      </c>
      <c r="L67" s="213">
        <f>F65+F66+F67+C65+C66+C67</f>
        <v>2.4602194887909981E-5</v>
      </c>
      <c r="M67" s="92">
        <v>11</v>
      </c>
      <c r="N67" s="92">
        <v>33</v>
      </c>
      <c r="O67" s="224" t="s">
        <v>187</v>
      </c>
      <c r="P67" s="221">
        <f>+K133</f>
        <v>-8.4543711562452566E-6</v>
      </c>
      <c r="Q67" s="221">
        <f>+L133</f>
        <v>3.0645008924523361E-5</v>
      </c>
      <c r="R67" s="221">
        <f t="shared" si="6"/>
        <v>2.2190637768278106E-5</v>
      </c>
      <c r="S67" s="227">
        <f>+G133</f>
        <v>-8.6588978378951105E-4</v>
      </c>
      <c r="T67" s="170"/>
      <c r="U67" s="170"/>
      <c r="V67" s="170"/>
      <c r="W67" s="170"/>
      <c r="X67" s="170"/>
    </row>
    <row r="68" spans="1:24" ht="14.4" x14ac:dyDescent="0.3">
      <c r="A68" s="225">
        <v>34</v>
      </c>
      <c r="B68" s="226" t="s">
        <v>30</v>
      </c>
      <c r="C68" s="195"/>
      <c r="D68" s="216">
        <f t="shared" si="4"/>
        <v>7.3968792560927014E-6</v>
      </c>
      <c r="E68" s="215">
        <f t="shared" si="3"/>
        <v>-8.5858456243509015E-7</v>
      </c>
      <c r="F68" s="215">
        <f t="shared" si="7"/>
        <v>8.2554638185277911E-6</v>
      </c>
      <c r="G68" s="215">
        <f t="shared" si="5"/>
        <v>-2.6583083254905481E-4</v>
      </c>
      <c r="H68" s="170"/>
      <c r="I68" s="217"/>
      <c r="J68" s="218"/>
      <c r="K68" s="218"/>
      <c r="L68" s="219"/>
      <c r="M68" s="92"/>
      <c r="N68" s="92">
        <v>34</v>
      </c>
      <c r="O68" s="224" t="s">
        <v>187</v>
      </c>
      <c r="P68" s="221">
        <f>+K136</f>
        <v>-8.7618438807883035E-6</v>
      </c>
      <c r="Q68" s="221">
        <f>+L136</f>
        <v>3.0952481649066406E-5</v>
      </c>
      <c r="R68" s="221">
        <f t="shared" si="6"/>
        <v>2.2190637768278102E-5</v>
      </c>
      <c r="S68" s="227">
        <f>+G136</f>
        <v>-8.9684226543857749E-4</v>
      </c>
      <c r="T68" s="170"/>
      <c r="U68" s="170"/>
      <c r="V68" s="170"/>
      <c r="W68" s="170"/>
      <c r="X68" s="170"/>
    </row>
    <row r="69" spans="1:24" ht="14.4" x14ac:dyDescent="0.3">
      <c r="A69" s="225">
        <v>35</v>
      </c>
      <c r="B69" s="226" t="s">
        <v>30</v>
      </c>
      <c r="C69" s="195"/>
      <c r="D69" s="202">
        <f t="shared" si="4"/>
        <v>7.3968792560927014E-6</v>
      </c>
      <c r="E69" s="185">
        <f t="shared" si="3"/>
        <v>-8.8610277516351609E-7</v>
      </c>
      <c r="F69" s="185">
        <f t="shared" si="7"/>
        <v>8.282982031256218E-6</v>
      </c>
      <c r="G69" s="215">
        <f t="shared" si="5"/>
        <v>-2.7411381458031101E-4</v>
      </c>
      <c r="H69" s="170"/>
      <c r="I69" s="203"/>
      <c r="J69" s="204"/>
      <c r="K69" s="204"/>
      <c r="L69" s="205"/>
      <c r="M69" s="92"/>
      <c r="N69" s="92">
        <v>35</v>
      </c>
      <c r="O69" s="224" t="s">
        <v>187</v>
      </c>
      <c r="P69" s="221">
        <f>+K139</f>
        <v>-9.0724015930554789E-6</v>
      </c>
      <c r="Q69" s="221">
        <f>+L139</f>
        <v>3.1263039361333585E-5</v>
      </c>
      <c r="R69" s="221">
        <f t="shared" si="6"/>
        <v>2.2190637768278106E-5</v>
      </c>
      <c r="S69" s="227">
        <f>+G139</f>
        <v>-9.2810530479991104E-4</v>
      </c>
      <c r="T69" s="170"/>
      <c r="U69" s="170"/>
      <c r="V69" s="170"/>
      <c r="W69" s="170"/>
      <c r="X69" s="170"/>
    </row>
    <row r="70" spans="1:24" ht="15" thickBot="1" x14ac:dyDescent="0.35">
      <c r="A70" s="228">
        <v>36</v>
      </c>
      <c r="B70" s="229" t="s">
        <v>30</v>
      </c>
      <c r="C70" s="230"/>
      <c r="D70" s="211">
        <f t="shared" si="4"/>
        <v>7.3968792560927014E-6</v>
      </c>
      <c r="E70" s="210">
        <f t="shared" si="3"/>
        <v>-9.1371271526770338E-7</v>
      </c>
      <c r="F70" s="210">
        <f t="shared" si="7"/>
        <v>8.3105919713604044E-6</v>
      </c>
      <c r="G70" s="210">
        <f t="shared" si="5"/>
        <v>-2.8242440655167143E-4</v>
      </c>
      <c r="H70" s="212"/>
      <c r="I70" s="231"/>
      <c r="J70" s="211">
        <f>+K70+L70</f>
        <v>2.2190637768278106E-5</v>
      </c>
      <c r="K70" s="211">
        <f>SUM(E68:E70)</f>
        <v>-2.6584000528663097E-6</v>
      </c>
      <c r="L70" s="213">
        <f>F68+F69+F70+C68+C69+C70</f>
        <v>2.4849037821144415E-5</v>
      </c>
      <c r="M70" s="92">
        <v>12</v>
      </c>
      <c r="N70" s="92">
        <v>36</v>
      </c>
      <c r="O70" s="224" t="s">
        <v>187</v>
      </c>
      <c r="P70" s="221">
        <f>+K142</f>
        <v>-9.3860752458712061E-6</v>
      </c>
      <c r="Q70" s="221">
        <f>+L142</f>
        <v>3.1576713014149314E-5</v>
      </c>
      <c r="R70" s="221">
        <f t="shared" si="6"/>
        <v>2.2190637768278106E-5</v>
      </c>
      <c r="S70" s="227">
        <f>+G142</f>
        <v>-9.5968201781406034E-4</v>
      </c>
      <c r="T70" s="170"/>
      <c r="U70" s="170"/>
      <c r="V70" s="170"/>
      <c r="W70" s="170"/>
      <c r="X70" s="170"/>
    </row>
    <row r="71" spans="1:24" ht="14.4" x14ac:dyDescent="0.3">
      <c r="A71" s="225">
        <v>37</v>
      </c>
      <c r="B71" s="226" t="s">
        <v>30</v>
      </c>
      <c r="C71" s="195"/>
      <c r="D71" s="216">
        <f t="shared" si="4"/>
        <v>7.3968792560927014E-6</v>
      </c>
      <c r="E71" s="215">
        <f t="shared" si="3"/>
        <v>-9.4141468850557154E-7</v>
      </c>
      <c r="F71" s="215">
        <f t="shared" si="7"/>
        <v>8.3382939445982733E-6</v>
      </c>
      <c r="G71" s="215">
        <f t="shared" si="5"/>
        <v>-2.9076270049626968E-4</v>
      </c>
      <c r="H71" s="170"/>
      <c r="I71" s="217"/>
      <c r="J71" s="218"/>
      <c r="K71" s="218"/>
      <c r="L71" s="219"/>
      <c r="M71" s="92"/>
      <c r="N71" s="92">
        <v>37</v>
      </c>
      <c r="O71" s="224" t="s">
        <v>187</v>
      </c>
      <c r="P71" s="221">
        <f>+K145</f>
        <v>-9.702896102621061E-6</v>
      </c>
      <c r="Q71" s="221">
        <f>+L145</f>
        <v>3.1893533870899164E-5</v>
      </c>
      <c r="R71" s="221">
        <f t="shared" si="6"/>
        <v>2.2190637768278102E-5</v>
      </c>
      <c r="S71" s="227">
        <f>+G145</f>
        <v>-9.915755516849594E-4</v>
      </c>
      <c r="T71" s="170"/>
      <c r="U71" s="170"/>
      <c r="V71" s="170"/>
      <c r="W71" s="170"/>
      <c r="X71" s="170"/>
    </row>
    <row r="72" spans="1:24" ht="14.4" x14ac:dyDescent="0.3">
      <c r="A72" s="225">
        <v>38</v>
      </c>
      <c r="B72" s="226" t="s">
        <v>30</v>
      </c>
      <c r="C72" s="195"/>
      <c r="D72" s="202">
        <f t="shared" si="4"/>
        <v>7.3968792560927014E-6</v>
      </c>
      <c r="E72" s="185">
        <f t="shared" si="3"/>
        <v>-9.6920900165423227E-7</v>
      </c>
      <c r="F72" s="185">
        <f t="shared" si="7"/>
        <v>8.3660882577469335E-6</v>
      </c>
      <c r="G72" s="215">
        <f t="shared" si="5"/>
        <v>-2.991287887540166E-4</v>
      </c>
      <c r="H72" s="170"/>
      <c r="I72" s="203"/>
      <c r="J72" s="204"/>
      <c r="K72" s="204"/>
      <c r="L72" s="205"/>
      <c r="M72" s="92"/>
      <c r="N72" s="92">
        <v>38</v>
      </c>
      <c r="O72" s="224" t="s">
        <v>187</v>
      </c>
      <c r="P72" s="221">
        <f>+K148</f>
        <v>-1.0022895740367743E-5</v>
      </c>
      <c r="Q72" s="221">
        <f>+L148</f>
        <v>3.2213533508645849E-5</v>
      </c>
      <c r="R72" s="221">
        <f t="shared" si="6"/>
        <v>2.2190637768278106E-5</v>
      </c>
      <c r="S72" s="227">
        <f>+G148</f>
        <v>-1.0237890851936052E-3</v>
      </c>
      <c r="T72" s="170"/>
      <c r="U72" s="170"/>
      <c r="V72" s="170"/>
      <c r="W72" s="170"/>
      <c r="X72" s="170"/>
    </row>
    <row r="73" spans="1:24" ht="15" thickBot="1" x14ac:dyDescent="0.35">
      <c r="A73" s="228">
        <v>39</v>
      </c>
      <c r="B73" s="229" t="s">
        <v>30</v>
      </c>
      <c r="C73" s="230"/>
      <c r="D73" s="211">
        <f t="shared" si="4"/>
        <v>7.3968792560927014E-6</v>
      </c>
      <c r="E73" s="210">
        <f t="shared" si="3"/>
        <v>-9.970959625133887E-7</v>
      </c>
      <c r="F73" s="210">
        <f t="shared" si="7"/>
        <v>8.3939752186060895E-6</v>
      </c>
      <c r="G73" s="210">
        <f t="shared" si="5"/>
        <v>-3.075227639726227E-4</v>
      </c>
      <c r="H73" s="212"/>
      <c r="I73" s="231"/>
      <c r="J73" s="211">
        <f>+K73+L73</f>
        <v>2.2190637768278106E-5</v>
      </c>
      <c r="K73" s="211">
        <f>SUM(E71:E73)</f>
        <v>-2.9077196526731928E-6</v>
      </c>
      <c r="L73" s="213">
        <f>F71+F72+F73+C71+C72+C73</f>
        <v>2.5098357420951298E-5</v>
      </c>
      <c r="M73" s="92">
        <v>13</v>
      </c>
      <c r="N73" s="92">
        <v>39</v>
      </c>
      <c r="O73" s="224" t="s">
        <v>187</v>
      </c>
      <c r="P73" s="221">
        <f>+K151</f>
        <v>-1.0346106052998323E-5</v>
      </c>
      <c r="Q73" s="221">
        <f>+L151</f>
        <v>3.2536743821276424E-5</v>
      </c>
      <c r="R73" s="221">
        <f t="shared" si="6"/>
        <v>2.2190637768278099E-5</v>
      </c>
      <c r="S73" s="227">
        <f>+G151</f>
        <v>-1.0563258290148818E-3</v>
      </c>
      <c r="T73" s="170"/>
      <c r="U73" s="170"/>
      <c r="V73" s="170"/>
      <c r="W73" s="170"/>
      <c r="X73" s="170"/>
    </row>
    <row r="74" spans="1:24" ht="14.4" x14ac:dyDescent="0.3">
      <c r="A74" s="225">
        <v>40</v>
      </c>
      <c r="B74" s="226" t="s">
        <v>30</v>
      </c>
      <c r="C74" s="195"/>
      <c r="D74" s="216">
        <f t="shared" si="4"/>
        <v>7.3968792560927014E-6</v>
      </c>
      <c r="E74" s="215">
        <f t="shared" si="3"/>
        <v>-1.0250758799087425E-6</v>
      </c>
      <c r="F74" s="215">
        <f t="shared" si="7"/>
        <v>8.4219551360014432E-6</v>
      </c>
      <c r="G74" s="215">
        <f t="shared" si="5"/>
        <v>-3.1594471910862412E-4</v>
      </c>
      <c r="H74" s="170"/>
      <c r="I74" s="217"/>
      <c r="J74" s="218"/>
      <c r="K74" s="218"/>
      <c r="L74" s="219"/>
      <c r="M74" s="92"/>
      <c r="N74" s="92">
        <v>40</v>
      </c>
      <c r="O74" s="224" t="s">
        <v>187</v>
      </c>
      <c r="P74" s="221">
        <f>+K154</f>
        <v>-1.0672559254403052E-5</v>
      </c>
      <c r="Q74" s="221">
        <f>+L154</f>
        <v>3.2863197022681156E-5</v>
      </c>
      <c r="R74" s="221">
        <f t="shared" si="6"/>
        <v>2.2190637768278106E-5</v>
      </c>
      <c r="S74" s="227">
        <f>+G154</f>
        <v>-1.0891890260375631E-3</v>
      </c>
      <c r="T74" s="170"/>
      <c r="U74" s="170"/>
      <c r="V74" s="170"/>
      <c r="W74" s="170"/>
      <c r="X74" s="170"/>
    </row>
    <row r="75" spans="1:24" ht="14.4" x14ac:dyDescent="0.3">
      <c r="A75" s="225">
        <v>41</v>
      </c>
      <c r="B75" s="226" t="s">
        <v>30</v>
      </c>
      <c r="C75" s="195"/>
      <c r="D75" s="202">
        <f t="shared" si="4"/>
        <v>7.3968792560927014E-6</v>
      </c>
      <c r="E75" s="185">
        <f t="shared" si="3"/>
        <v>-1.0531490636954138E-6</v>
      </c>
      <c r="F75" s="185">
        <f t="shared" si="7"/>
        <v>8.4500283197881145E-6</v>
      </c>
      <c r="G75" s="215">
        <f t="shared" si="5"/>
        <v>-3.2439474742841222E-4</v>
      </c>
      <c r="H75" s="170"/>
      <c r="I75" s="203"/>
      <c r="J75" s="204"/>
      <c r="K75" s="204"/>
      <c r="L75" s="205"/>
      <c r="M75" s="92"/>
      <c r="N75" s="92">
        <v>41</v>
      </c>
      <c r="O75" s="224" t="s">
        <v>187</v>
      </c>
      <c r="P75" s="221">
        <f>+K157</f>
        <v>-1.1002287881686065E-5</v>
      </c>
      <c r="Q75" s="221">
        <f>+L157</f>
        <v>3.3192925649964166E-5</v>
      </c>
      <c r="R75" s="221">
        <f t="shared" si="6"/>
        <v>2.2190637768278099E-5</v>
      </c>
      <c r="S75" s="227">
        <f>+G157</f>
        <v>-1.1223819516875274E-3</v>
      </c>
      <c r="T75" s="170"/>
      <c r="U75" s="170"/>
      <c r="V75" s="170"/>
      <c r="W75" s="170"/>
      <c r="X75" s="170"/>
    </row>
    <row r="76" spans="1:24" ht="15" thickBot="1" x14ac:dyDescent="0.35">
      <c r="A76" s="228">
        <v>42</v>
      </c>
      <c r="B76" s="229" t="s">
        <v>30</v>
      </c>
      <c r="C76" s="230"/>
      <c r="D76" s="211">
        <f t="shared" si="4"/>
        <v>7.3968792560927014E-6</v>
      </c>
      <c r="E76" s="210">
        <f t="shared" si="3"/>
        <v>-1.0813158247613741E-6</v>
      </c>
      <c r="F76" s="210">
        <f t="shared" si="7"/>
        <v>8.4781950808540747E-6</v>
      </c>
      <c r="G76" s="210">
        <f t="shared" si="5"/>
        <v>-3.3287294250926628E-4</v>
      </c>
      <c r="H76" s="212"/>
      <c r="I76" s="231"/>
      <c r="J76" s="211">
        <f>+K76+L76</f>
        <v>2.2190637768278102E-5</v>
      </c>
      <c r="K76" s="211">
        <f>SUM(E74:E76)</f>
        <v>-3.1595407683655304E-6</v>
      </c>
      <c r="L76" s="213">
        <f>F74+F75+F76+C74+C75+C76</f>
        <v>2.5350178536643632E-5</v>
      </c>
      <c r="M76" s="92">
        <v>14</v>
      </c>
      <c r="N76" s="92">
        <v>42</v>
      </c>
      <c r="O76" s="224" t="s">
        <v>187</v>
      </c>
      <c r="P76" s="221">
        <f>+K160</f>
        <v>-1.1335324798408325E-5</v>
      </c>
      <c r="Q76" s="221">
        <f>+L160</f>
        <v>3.3525962566686428E-5</v>
      </c>
      <c r="R76" s="221">
        <f t="shared" si="6"/>
        <v>2.2190637768278102E-5</v>
      </c>
      <c r="S76" s="227">
        <f>+G160</f>
        <v>-1.1559079142542139E-3</v>
      </c>
      <c r="T76" s="170"/>
      <c r="U76" s="170"/>
      <c r="V76" s="170"/>
      <c r="W76" s="170"/>
      <c r="X76" s="170"/>
    </row>
    <row r="77" spans="1:24" ht="14.4" x14ac:dyDescent="0.3">
      <c r="A77" s="225">
        <v>43</v>
      </c>
      <c r="B77" s="226" t="s">
        <v>30</v>
      </c>
      <c r="C77" s="195"/>
      <c r="D77" s="216">
        <f t="shared" si="4"/>
        <v>7.3968792560927014E-6</v>
      </c>
      <c r="E77" s="215">
        <f t="shared" si="3"/>
        <v>-1.1095764750308877E-6</v>
      </c>
      <c r="F77" s="215">
        <f t="shared" si="7"/>
        <v>8.5064557311235891E-6</v>
      </c>
      <c r="G77" s="215">
        <f t="shared" si="5"/>
        <v>-3.4137939824038988E-4</v>
      </c>
      <c r="H77" s="170"/>
      <c r="I77" s="217"/>
      <c r="J77" s="218"/>
      <c r="K77" s="218"/>
      <c r="L77" s="219"/>
      <c r="M77" s="92"/>
      <c r="N77" s="92">
        <v>43</v>
      </c>
      <c r="O77" s="224" t="s">
        <v>187</v>
      </c>
      <c r="P77" s="221">
        <f>+K163</f>
        <v>-1.1671703197863061E-5</v>
      </c>
      <c r="Q77" s="221">
        <f>+L163</f>
        <v>3.3862340966141167E-5</v>
      </c>
      <c r="R77" s="221">
        <f t="shared" si="6"/>
        <v>2.2190637768278106E-5</v>
      </c>
      <c r="S77" s="227">
        <f>+G163</f>
        <v>-1.189770255220355E-3</v>
      </c>
      <c r="T77" s="170"/>
      <c r="U77" s="170"/>
      <c r="V77" s="170"/>
      <c r="W77" s="170"/>
      <c r="X77" s="170"/>
    </row>
    <row r="78" spans="1:24" ht="14.4" x14ac:dyDescent="0.3">
      <c r="A78" s="225">
        <v>44</v>
      </c>
      <c r="B78" s="226" t="s">
        <v>30</v>
      </c>
      <c r="C78" s="195"/>
      <c r="D78" s="202">
        <f t="shared" si="4"/>
        <v>7.3968792560927014E-6</v>
      </c>
      <c r="E78" s="185">
        <f t="shared" si="3"/>
        <v>-1.1379313274679664E-6</v>
      </c>
      <c r="F78" s="185">
        <f t="shared" si="7"/>
        <v>8.534810583560668E-6</v>
      </c>
      <c r="G78" s="215">
        <f t="shared" si="5"/>
        <v>-3.4991420882395053E-4</v>
      </c>
      <c r="H78" s="170"/>
      <c r="I78" s="203"/>
      <c r="J78" s="204"/>
      <c r="K78" s="204"/>
      <c r="L78" s="205"/>
      <c r="M78" s="92"/>
      <c r="N78" s="92">
        <v>44</v>
      </c>
      <c r="O78" s="224" t="s">
        <v>187</v>
      </c>
      <c r="P78" s="221">
        <f>+K166</f>
        <v>-1.2011456606384122E-5</v>
      </c>
      <c r="Q78" s="221">
        <f>+L166</f>
        <v>3.4202094374662228E-5</v>
      </c>
      <c r="R78" s="221">
        <f t="shared" si="6"/>
        <v>2.2190637768278106E-5</v>
      </c>
      <c r="S78" s="227">
        <f>+G166</f>
        <v>-1.2239723495950173E-3</v>
      </c>
      <c r="T78" s="170"/>
      <c r="U78" s="170"/>
      <c r="V78" s="170"/>
      <c r="W78" s="170"/>
      <c r="X78" s="170"/>
    </row>
    <row r="79" spans="1:24" ht="15" thickBot="1" x14ac:dyDescent="0.35">
      <c r="A79" s="228">
        <v>45</v>
      </c>
      <c r="B79" s="229" t="s">
        <v>30</v>
      </c>
      <c r="C79" s="230"/>
      <c r="D79" s="211">
        <f t="shared" si="4"/>
        <v>7.3968792560927014E-6</v>
      </c>
      <c r="E79" s="210">
        <f t="shared" si="3"/>
        <v>-1.1663806960798352E-6</v>
      </c>
      <c r="F79" s="210">
        <f t="shared" si="7"/>
        <v>8.5632599521725358E-6</v>
      </c>
      <c r="G79" s="210">
        <f t="shared" si="5"/>
        <v>-3.5847746877612307E-4</v>
      </c>
      <c r="H79" s="212"/>
      <c r="I79" s="231"/>
      <c r="J79" s="211">
        <f>+K79+L79</f>
        <v>2.2190637768278102E-5</v>
      </c>
      <c r="K79" s="211">
        <f>SUM(E77:E79)</f>
        <v>-3.4138884985786896E-6</v>
      </c>
      <c r="L79" s="213">
        <f>F77+F78+F79+C77+C78+C79</f>
        <v>2.5604526266856791E-5</v>
      </c>
      <c r="M79" s="92">
        <v>15</v>
      </c>
      <c r="N79" s="92">
        <v>45</v>
      </c>
      <c r="O79" s="224" t="s">
        <v>187</v>
      </c>
      <c r="P79" s="221">
        <f>+K169</f>
        <v>-1.2354618886687467E-5</v>
      </c>
      <c r="Q79" s="221">
        <f>+L169</f>
        <v>3.4545256654965573E-5</v>
      </c>
      <c r="R79" s="221">
        <f t="shared" si="6"/>
        <v>2.2190637768278106E-5</v>
      </c>
      <c r="S79" s="227">
        <f>+G169</f>
        <v>-1.2585176062499827E-3</v>
      </c>
      <c r="T79" s="170"/>
      <c r="U79" s="170"/>
      <c r="V79" s="170"/>
      <c r="W79" s="170"/>
      <c r="X79" s="170"/>
    </row>
    <row r="80" spans="1:24" ht="14.4" x14ac:dyDescent="0.3">
      <c r="A80" s="225">
        <v>46</v>
      </c>
      <c r="B80" s="226" t="s">
        <v>30</v>
      </c>
      <c r="C80" s="195"/>
      <c r="D80" s="216">
        <f t="shared" si="4"/>
        <v>7.3968792560927014E-6</v>
      </c>
      <c r="E80" s="215">
        <f t="shared" si="3"/>
        <v>-1.1949248959204103E-6</v>
      </c>
      <c r="F80" s="215">
        <f t="shared" si="7"/>
        <v>8.5918041520131124E-6</v>
      </c>
      <c r="G80" s="215">
        <f t="shared" si="5"/>
        <v>-3.6706927292813618E-4</v>
      </c>
      <c r="H80" s="170"/>
      <c r="I80" s="217"/>
      <c r="J80" s="218"/>
      <c r="K80" s="218"/>
      <c r="L80" s="219"/>
      <c r="M80" s="92"/>
      <c r="N80" s="92">
        <v>46</v>
      </c>
      <c r="O80" s="224" t="s">
        <v>187</v>
      </c>
      <c r="P80" s="221">
        <f>+K172</f>
        <v>-1.2701224241246237E-5</v>
      </c>
      <c r="Q80" s="221">
        <f>+L172</f>
        <v>3.4891862009524343E-5</v>
      </c>
      <c r="R80" s="221">
        <f t="shared" si="6"/>
        <v>2.2190637768278106E-5</v>
      </c>
      <c r="S80" s="227">
        <f>+G172</f>
        <v>-1.293409468259507E-3</v>
      </c>
      <c r="T80" s="170"/>
      <c r="U80" s="170"/>
      <c r="V80" s="170"/>
      <c r="W80" s="170"/>
      <c r="X80" s="170"/>
    </row>
    <row r="81" spans="1:24" ht="14.4" x14ac:dyDescent="0.3">
      <c r="A81" s="225">
        <v>47</v>
      </c>
      <c r="B81" s="226" t="s">
        <v>30</v>
      </c>
      <c r="C81" s="195"/>
      <c r="D81" s="202">
        <f t="shared" si="4"/>
        <v>7.3968792560927014E-6</v>
      </c>
      <c r="E81" s="185">
        <f t="shared" si="3"/>
        <v>-1.2235642430937873E-6</v>
      </c>
      <c r="F81" s="185">
        <f t="shared" si="7"/>
        <v>8.6204434991864879E-6</v>
      </c>
      <c r="G81" s="215">
        <f t="shared" si="5"/>
        <v>-3.7568971642732265E-4</v>
      </c>
      <c r="H81" s="170"/>
      <c r="I81" s="203"/>
      <c r="J81" s="204"/>
      <c r="K81" s="204"/>
      <c r="L81" s="205"/>
      <c r="M81" s="92"/>
      <c r="N81" s="92">
        <v>47</v>
      </c>
      <c r="O81" s="224" t="s">
        <v>187</v>
      </c>
      <c r="P81" s="221">
        <f>+K175</f>
        <v>-1.3051307215699651E-5</v>
      </c>
      <c r="Q81" s="221">
        <f>+L175</f>
        <v>3.5241944983977757E-5</v>
      </c>
      <c r="R81" s="221">
        <f t="shared" si="6"/>
        <v>2.2190637768278106E-5</v>
      </c>
      <c r="S81" s="227">
        <f>+G175</f>
        <v>-1.3286514132434849E-3</v>
      </c>
      <c r="T81" s="170"/>
      <c r="U81" s="170"/>
      <c r="V81" s="170"/>
      <c r="W81" s="170"/>
      <c r="X81" s="170"/>
    </row>
    <row r="82" spans="1:24" ht="15" thickBot="1" x14ac:dyDescent="0.35">
      <c r="A82" s="228">
        <v>48</v>
      </c>
      <c r="B82" s="229" t="s">
        <v>30</v>
      </c>
      <c r="C82" s="230"/>
      <c r="D82" s="211">
        <f t="shared" si="4"/>
        <v>7.3968792560927014E-6</v>
      </c>
      <c r="E82" s="210">
        <f t="shared" si="3"/>
        <v>-1.2522990547577421E-6</v>
      </c>
      <c r="F82" s="210">
        <f t="shared" si="7"/>
        <v>8.6491783108504444E-6</v>
      </c>
      <c r="G82" s="210">
        <f t="shared" si="5"/>
        <v>-3.8433889473817311E-4</v>
      </c>
      <c r="H82" s="212"/>
      <c r="I82" s="231"/>
      <c r="J82" s="211">
        <f>+K82+L82</f>
        <v>2.2190637768278106E-5</v>
      </c>
      <c r="K82" s="211">
        <f>SUM(E80:E82)</f>
        <v>-3.6707881937719396E-6</v>
      </c>
      <c r="L82" s="213">
        <f>F80+F81+F82+C80+C81+C82</f>
        <v>2.5861425962050045E-5</v>
      </c>
      <c r="M82" s="92">
        <v>16</v>
      </c>
      <c r="N82" s="92">
        <v>48</v>
      </c>
      <c r="O82" s="224" t="s">
        <v>187</v>
      </c>
      <c r="P82" s="221">
        <f>+K178</f>
        <v>-1.3404902702296118E-5</v>
      </c>
      <c r="Q82" s="221">
        <f>+L178</f>
        <v>3.559554047057422E-5</v>
      </c>
      <c r="R82" s="221">
        <f t="shared" si="6"/>
        <v>2.2190637768278102E-5</v>
      </c>
      <c r="S82" s="227">
        <f>+G178</f>
        <v>-1.3642469537140591E-3</v>
      </c>
      <c r="T82" s="170"/>
      <c r="U82" s="170"/>
      <c r="V82" s="170"/>
      <c r="W82" s="170"/>
      <c r="X82" s="170"/>
    </row>
    <row r="83" spans="1:24" ht="14.4" x14ac:dyDescent="0.3">
      <c r="A83" s="225">
        <v>49</v>
      </c>
      <c r="B83" s="226" t="s">
        <v>30</v>
      </c>
      <c r="C83" s="195"/>
      <c r="D83" s="216">
        <f t="shared" si="4"/>
        <v>7.3968792560927014E-6</v>
      </c>
      <c r="E83" s="215">
        <f t="shared" si="3"/>
        <v>-1.2811296491272438E-6</v>
      </c>
      <c r="F83" s="215">
        <f t="shared" si="7"/>
        <v>8.6780089052199458E-6</v>
      </c>
      <c r="G83" s="215">
        <f t="shared" si="5"/>
        <v>-3.9301690364339307E-4</v>
      </c>
      <c r="H83" s="170"/>
      <c r="I83" s="217"/>
      <c r="J83" s="218"/>
      <c r="K83" s="218"/>
      <c r="L83" s="219"/>
      <c r="M83" s="92"/>
      <c r="N83" s="92">
        <v>49</v>
      </c>
      <c r="O83" s="224" t="s">
        <v>187</v>
      </c>
      <c r="P83" s="221">
        <f>+K181</f>
        <v>-1.3762045943370896E-5</v>
      </c>
      <c r="Q83" s="221">
        <f>+L181</f>
        <v>3.5952683711649E-5</v>
      </c>
      <c r="R83" s="221">
        <f t="shared" si="6"/>
        <v>2.2190637768278106E-5</v>
      </c>
      <c r="S83" s="227">
        <f>+G181</f>
        <v>-1.4001996374257081E-3</v>
      </c>
      <c r="T83" s="170"/>
      <c r="U83" s="170"/>
      <c r="V83" s="170"/>
      <c r="W83" s="170"/>
      <c r="X83" s="170"/>
    </row>
    <row r="84" spans="1:24" ht="14.4" x14ac:dyDescent="0.3">
      <c r="A84" s="225">
        <v>50</v>
      </c>
      <c r="B84" s="226" t="s">
        <v>30</v>
      </c>
      <c r="C84" s="195"/>
      <c r="D84" s="202">
        <f t="shared" si="4"/>
        <v>7.3968792560927014E-6</v>
      </c>
      <c r="E84" s="185">
        <f t="shared" si="3"/>
        <v>-1.310056345477977E-6</v>
      </c>
      <c r="F84" s="185">
        <f t="shared" si="7"/>
        <v>8.7069356015706786E-6</v>
      </c>
      <c r="G84" s="215">
        <f t="shared" si="5"/>
        <v>-4.0172383924496377E-4</v>
      </c>
      <c r="H84" s="170"/>
      <c r="I84" s="203"/>
      <c r="J84" s="204"/>
      <c r="K84" s="204"/>
      <c r="L84" s="205"/>
      <c r="M84" s="92"/>
      <c r="N84" s="92">
        <v>50</v>
      </c>
      <c r="O84" s="224" t="s">
        <v>187</v>
      </c>
      <c r="P84" s="221">
        <f>+K184</f>
        <v>-1.4122772534858653E-5</v>
      </c>
      <c r="Q84" s="221">
        <f>+L184</f>
        <v>3.6313410303136759E-5</v>
      </c>
      <c r="R84" s="221">
        <f t="shared" si="6"/>
        <v>2.2190637768278106E-5</v>
      </c>
      <c r="S84" s="227">
        <f>+G184</f>
        <v>-1.4365130477288449E-3</v>
      </c>
      <c r="T84" s="170"/>
      <c r="U84" s="170"/>
      <c r="V84" s="170"/>
      <c r="W84" s="170"/>
      <c r="X84" s="170"/>
    </row>
    <row r="85" spans="1:24" ht="15" thickBot="1" x14ac:dyDescent="0.35">
      <c r="A85" s="228">
        <v>51</v>
      </c>
      <c r="B85" s="229" t="s">
        <v>30</v>
      </c>
      <c r="C85" s="230"/>
      <c r="D85" s="211">
        <f t="shared" si="4"/>
        <v>7.3968792560927014E-6</v>
      </c>
      <c r="E85" s="210">
        <f t="shared" si="3"/>
        <v>-1.3390794641498794E-6</v>
      </c>
      <c r="F85" s="210">
        <f t="shared" si="7"/>
        <v>8.7359587202425801E-6</v>
      </c>
      <c r="G85" s="210">
        <f t="shared" si="5"/>
        <v>-4.1045979796520634E-4</v>
      </c>
      <c r="H85" s="212"/>
      <c r="I85" s="231"/>
      <c r="J85" s="211">
        <f>+K85+L85</f>
        <v>2.2190637768278106E-5</v>
      </c>
      <c r="K85" s="211">
        <f>SUM(E83:E85)</f>
        <v>-3.9302654587551004E-6</v>
      </c>
      <c r="L85" s="213">
        <f>F83+F84+F85+C83+C84+C85</f>
        <v>2.6120903227033206E-5</v>
      </c>
      <c r="M85" s="92">
        <v>17</v>
      </c>
      <c r="N85" s="92">
        <v>51</v>
      </c>
      <c r="O85" s="224" t="s">
        <v>187</v>
      </c>
      <c r="P85" s="221">
        <f>+K187</f>
        <v>-1.4487118429841246E-5</v>
      </c>
      <c r="Q85" s="221">
        <f>+L187</f>
        <v>3.6677756198119356E-5</v>
      </c>
      <c r="R85" s="221">
        <f t="shared" si="6"/>
        <v>2.2190637768278109E-5</v>
      </c>
      <c r="S85" s="227">
        <f>+G187</f>
        <v>-1.4731908039269642E-3</v>
      </c>
      <c r="T85" s="170"/>
      <c r="U85" s="170"/>
      <c r="V85" s="170"/>
      <c r="W85" s="170"/>
      <c r="X85" s="170"/>
    </row>
    <row r="86" spans="1:24" ht="14.4" x14ac:dyDescent="0.3">
      <c r="A86" s="225">
        <v>52</v>
      </c>
      <c r="B86" s="226" t="s">
        <v>30</v>
      </c>
      <c r="C86" s="195"/>
      <c r="D86" s="216">
        <f t="shared" si="4"/>
        <v>7.3968792560927014E-6</v>
      </c>
      <c r="E86" s="215">
        <f t="shared" si="3"/>
        <v>-1.3681993265506879E-6</v>
      </c>
      <c r="F86" s="215">
        <f t="shared" si="7"/>
        <v>8.7650785826433899E-6</v>
      </c>
      <c r="G86" s="215">
        <f t="shared" si="5"/>
        <v>-4.1922487654784971E-4</v>
      </c>
      <c r="H86" s="170"/>
      <c r="I86" s="217"/>
      <c r="J86" s="218"/>
      <c r="K86" s="218"/>
      <c r="L86" s="219"/>
      <c r="M86" s="92"/>
      <c r="N86" s="92">
        <v>52</v>
      </c>
      <c r="O86" s="224" t="s">
        <v>187</v>
      </c>
      <c r="P86" s="221">
        <f>+K190</f>
        <v>-1.4855119942131127E-5</v>
      </c>
      <c r="Q86" s="221">
        <f>+L190</f>
        <v>3.7045757710409229E-5</v>
      </c>
      <c r="R86" s="221">
        <f t="shared" si="6"/>
        <v>2.2190637768278102E-5</v>
      </c>
      <c r="S86" s="227">
        <f>+G190</f>
        <v>-1.5102365616373734E-3</v>
      </c>
      <c r="T86" s="170"/>
      <c r="U86" s="170"/>
      <c r="V86" s="170"/>
      <c r="W86" s="170"/>
      <c r="X86" s="170"/>
    </row>
    <row r="87" spans="1:24" ht="14.4" x14ac:dyDescent="0.3">
      <c r="A87" s="225">
        <v>53</v>
      </c>
      <c r="B87" s="226" t="s">
        <v>30</v>
      </c>
      <c r="C87" s="195"/>
      <c r="D87" s="202">
        <f t="shared" si="4"/>
        <v>7.3968792560927014E-6</v>
      </c>
      <c r="E87" s="185">
        <f t="shared" si="3"/>
        <v>-1.3974162551594992E-6</v>
      </c>
      <c r="F87" s="185">
        <f t="shared" si="7"/>
        <v>8.7942955112522E-6</v>
      </c>
      <c r="G87" s="215">
        <f t="shared" si="5"/>
        <v>-4.2801917205910191E-4</v>
      </c>
      <c r="H87" s="170"/>
      <c r="I87" s="203"/>
      <c r="J87" s="204"/>
      <c r="K87" s="204"/>
      <c r="L87" s="205"/>
      <c r="M87" s="92"/>
      <c r="N87" s="92">
        <v>53</v>
      </c>
      <c r="O87" s="224" t="s">
        <v>187</v>
      </c>
      <c r="P87" s="221">
        <f>+K193</f>
        <v>-1.5226813749890666E-5</v>
      </c>
      <c r="Q87" s="221">
        <f>+L193</f>
        <v>3.7417451518168771E-5</v>
      </c>
      <c r="R87" s="221">
        <f t="shared" si="6"/>
        <v>2.2190637768278106E-5</v>
      </c>
      <c r="S87" s="227">
        <f>+G193</f>
        <v>-1.5476540131555423E-3</v>
      </c>
      <c r="T87" s="170"/>
      <c r="U87" s="170"/>
      <c r="V87" s="170"/>
      <c r="W87" s="170"/>
      <c r="X87" s="170"/>
    </row>
    <row r="88" spans="1:24" ht="15" thickBot="1" x14ac:dyDescent="0.35">
      <c r="A88" s="228">
        <v>54</v>
      </c>
      <c r="B88" s="229" t="s">
        <v>30</v>
      </c>
      <c r="C88" s="230"/>
      <c r="D88" s="211">
        <f t="shared" si="4"/>
        <v>7.3968792560927014E-6</v>
      </c>
      <c r="E88" s="210">
        <f t="shared" si="3"/>
        <v>-1.4267305735303397E-6</v>
      </c>
      <c r="F88" s="210">
        <f t="shared" si="7"/>
        <v>8.8236098296230415E-6</v>
      </c>
      <c r="G88" s="210">
        <f t="shared" si="5"/>
        <v>-4.3684278188872494E-4</v>
      </c>
      <c r="H88" s="212"/>
      <c r="I88" s="231"/>
      <c r="J88" s="211">
        <f>+K88+L88</f>
        <v>2.2190637768278106E-5</v>
      </c>
      <c r="K88" s="211">
        <f>SUM(E86:E88)</f>
        <v>-4.1923461552405272E-6</v>
      </c>
      <c r="L88" s="213">
        <f>F86+F87+F88+C86+C87+C88</f>
        <v>2.6382983923518631E-5</v>
      </c>
      <c r="M88" s="92">
        <v>18</v>
      </c>
      <c r="N88" s="92">
        <v>54</v>
      </c>
      <c r="O88" s="224" t="s">
        <v>187</v>
      </c>
      <c r="P88" s="221">
        <f>+K196</f>
        <v>-1.5602236899287829E-5</v>
      </c>
      <c r="Q88" s="221">
        <f>+L196</f>
        <v>3.7792874667565935E-5</v>
      </c>
      <c r="R88" s="221">
        <f t="shared" si="6"/>
        <v>2.2190637768278106E-5</v>
      </c>
      <c r="S88" s="227">
        <f>+G196</f>
        <v>-1.5854468878231081E-3</v>
      </c>
      <c r="T88" s="170"/>
      <c r="U88" s="170"/>
      <c r="V88" s="170"/>
      <c r="W88" s="170"/>
      <c r="X88" s="170"/>
    </row>
    <row r="89" spans="1:24" ht="14.4" x14ac:dyDescent="0.3">
      <c r="A89" s="225">
        <v>55</v>
      </c>
      <c r="B89" s="226" t="s">
        <v>30</v>
      </c>
      <c r="C89" s="195"/>
      <c r="D89" s="216">
        <f t="shared" si="4"/>
        <v>7.3968792560927014E-6</v>
      </c>
      <c r="E89" s="215">
        <f t="shared" si="3"/>
        <v>-1.4561426062957499E-6</v>
      </c>
      <c r="F89" s="215">
        <f t="shared" si="7"/>
        <v>8.8530218623884507E-6</v>
      </c>
      <c r="G89" s="215">
        <f t="shared" si="5"/>
        <v>-4.4569580375111338E-4</v>
      </c>
      <c r="H89" s="170"/>
      <c r="I89" s="217"/>
      <c r="J89" s="218"/>
      <c r="K89" s="218"/>
      <c r="L89" s="219"/>
      <c r="M89" s="92"/>
      <c r="N89" s="92">
        <v>55</v>
      </c>
      <c r="O89" s="224" t="s">
        <v>187</v>
      </c>
      <c r="P89" s="221">
        <f>+K199</f>
        <v>-1.5981426808188508E-5</v>
      </c>
      <c r="Q89" s="221">
        <f>+L199</f>
        <v>3.817206457646661E-5</v>
      </c>
      <c r="R89" s="221">
        <f t="shared" si="6"/>
        <v>2.2190637768278102E-5</v>
      </c>
      <c r="S89" s="227">
        <f>+G199</f>
        <v>-1.6236189523995746E-3</v>
      </c>
      <c r="T89" s="170"/>
      <c r="U89" s="170"/>
      <c r="V89" s="170"/>
      <c r="W89" s="170"/>
      <c r="X89" s="170"/>
    </row>
    <row r="90" spans="1:24" ht="14.4" x14ac:dyDescent="0.3">
      <c r="A90" s="225">
        <v>56</v>
      </c>
      <c r="B90" s="226" t="s">
        <v>30</v>
      </c>
      <c r="C90" s="195"/>
      <c r="D90" s="202">
        <f t="shared" si="4"/>
        <v>7.3968792560927014E-6</v>
      </c>
      <c r="E90" s="185">
        <f t="shared" si="3"/>
        <v>-1.4856526791703779E-6</v>
      </c>
      <c r="F90" s="185">
        <f t="shared" si="7"/>
        <v>8.8825319352630787E-6</v>
      </c>
      <c r="G90" s="215">
        <f t="shared" si="5"/>
        <v>-4.5457833568637645E-4</v>
      </c>
      <c r="H90" s="170"/>
      <c r="I90" s="203"/>
      <c r="J90" s="204"/>
      <c r="K90" s="204"/>
      <c r="L90" s="205"/>
      <c r="M90" s="92"/>
      <c r="N90" s="92">
        <v>56</v>
      </c>
      <c r="O90" s="224" t="s">
        <v>187</v>
      </c>
      <c r="P90" s="221">
        <f>+K202</f>
        <v>-1.6364421269885893E-5</v>
      </c>
      <c r="Q90" s="221">
        <f>+L202</f>
        <v>3.8555059038163992E-5</v>
      </c>
      <c r="R90" s="221">
        <f t="shared" si="6"/>
        <v>2.2190637768278099E-5</v>
      </c>
      <c r="S90" s="227">
        <f>+G202</f>
        <v>-1.6621740114377388E-3</v>
      </c>
      <c r="T90" s="170"/>
      <c r="U90" s="170"/>
      <c r="V90" s="170"/>
      <c r="W90" s="170"/>
      <c r="X90" s="170"/>
    </row>
    <row r="91" spans="1:24" ht="15" thickBot="1" x14ac:dyDescent="0.35">
      <c r="A91" s="228">
        <v>57</v>
      </c>
      <c r="B91" s="229" t="s">
        <v>30</v>
      </c>
      <c r="C91" s="230"/>
      <c r="D91" s="211">
        <f t="shared" si="4"/>
        <v>7.3968792560927014E-6</v>
      </c>
      <c r="E91" s="210">
        <f t="shared" si="3"/>
        <v>-1.5152611189545882E-6</v>
      </c>
      <c r="F91" s="210">
        <f t="shared" si="7"/>
        <v>8.9121403750472901E-6</v>
      </c>
      <c r="G91" s="210">
        <f t="shared" si="5"/>
        <v>-4.6349047606142373E-4</v>
      </c>
      <c r="H91" s="212"/>
      <c r="I91" s="231"/>
      <c r="J91" s="211">
        <f>+K91+L91</f>
        <v>2.2190637768278102E-5</v>
      </c>
      <c r="K91" s="211">
        <f>SUM(E89:E91)</f>
        <v>-4.4570564044207161E-6</v>
      </c>
      <c r="L91" s="213">
        <f>F89+F90+F91+C89+C90+C91</f>
        <v>2.6647694172698819E-5</v>
      </c>
      <c r="M91" s="92">
        <v>19</v>
      </c>
      <c r="N91" s="92">
        <v>57</v>
      </c>
      <c r="O91" s="224" t="s">
        <v>187</v>
      </c>
      <c r="P91" s="221">
        <f>+K205</f>
        <v>-1.6751258456867286E-5</v>
      </c>
      <c r="Q91" s="221">
        <f>+L205</f>
        <v>3.8941896225145392E-5</v>
      </c>
      <c r="R91" s="221">
        <f t="shared" si="6"/>
        <v>2.2190637768278106E-5</v>
      </c>
      <c r="S91" s="227">
        <f>+G205</f>
        <v>-1.7011159076628843E-3</v>
      </c>
      <c r="T91" s="170"/>
      <c r="U91" s="170"/>
      <c r="V91" s="170"/>
      <c r="W91" s="170"/>
      <c r="X91" s="170"/>
    </row>
    <row r="92" spans="1:24" ht="14.4" x14ac:dyDescent="0.3">
      <c r="A92" s="225">
        <v>58</v>
      </c>
      <c r="B92" s="226" t="s">
        <v>30</v>
      </c>
      <c r="C92" s="195"/>
      <c r="D92" s="216">
        <f t="shared" si="4"/>
        <v>7.3968792560927014E-6</v>
      </c>
      <c r="E92" s="215">
        <f t="shared" si="3"/>
        <v>-1.5449682535380791E-6</v>
      </c>
      <c r="F92" s="215">
        <f t="shared" si="7"/>
        <v>8.9418475096307812E-6</v>
      </c>
      <c r="G92" s="215">
        <f t="shared" si="5"/>
        <v>-4.724323235710545E-4</v>
      </c>
      <c r="H92" s="170"/>
      <c r="I92" s="217"/>
      <c r="J92" s="218"/>
      <c r="K92" s="218"/>
      <c r="L92" s="219"/>
      <c r="M92" s="92"/>
      <c r="N92" s="92">
        <v>58</v>
      </c>
      <c r="O92" s="224" t="s">
        <v>187</v>
      </c>
      <c r="P92" s="221">
        <f>+K208</f>
        <v>-1.7141976924618699E-5</v>
      </c>
      <c r="Q92" s="221">
        <f>+L208</f>
        <v>3.9332614692896805E-5</v>
      </c>
      <c r="R92" s="221">
        <f t="shared" si="6"/>
        <v>2.2190637768278106E-5</v>
      </c>
      <c r="S92" s="227">
        <f>+G208</f>
        <v>-1.7404485223557812E-3</v>
      </c>
      <c r="T92" s="170"/>
      <c r="U92" s="170"/>
      <c r="V92" s="170"/>
      <c r="W92" s="170"/>
      <c r="X92" s="170"/>
    </row>
    <row r="93" spans="1:24" ht="14.4" x14ac:dyDescent="0.3">
      <c r="A93" s="225">
        <v>59</v>
      </c>
      <c r="B93" s="226" t="s">
        <v>30</v>
      </c>
      <c r="C93" s="195"/>
      <c r="D93" s="202">
        <f t="shared" si="4"/>
        <v>7.3968792560927014E-6</v>
      </c>
      <c r="E93" s="185">
        <f t="shared" si="3"/>
        <v>-1.5747744119035152E-6</v>
      </c>
      <c r="F93" s="185">
        <f t="shared" si="7"/>
        <v>8.9716536679962172E-6</v>
      </c>
      <c r="G93" s="215">
        <f t="shared" si="5"/>
        <v>-4.8140397723905073E-4</v>
      </c>
      <c r="H93" s="170"/>
      <c r="I93" s="232"/>
      <c r="J93" s="204"/>
      <c r="K93" s="204"/>
      <c r="L93" s="205"/>
      <c r="M93" s="92"/>
      <c r="N93" s="92">
        <v>59</v>
      </c>
      <c r="O93" s="224" t="s">
        <v>187</v>
      </c>
      <c r="P93" s="221">
        <f>+K211</f>
        <v>-1.7536615615467606E-5</v>
      </c>
      <c r="Q93" s="221">
        <f>+L211</f>
        <v>3.9727253383745715E-5</v>
      </c>
      <c r="R93" s="221">
        <f t="shared" si="6"/>
        <v>2.2190637768278109E-5</v>
      </c>
      <c r="S93" s="227">
        <f>+G211</f>
        <v>-1.7801757757395268E-3</v>
      </c>
      <c r="T93" s="170"/>
      <c r="U93" s="170"/>
      <c r="V93" s="170"/>
      <c r="W93" s="170"/>
      <c r="X93" s="170"/>
    </row>
    <row r="94" spans="1:24" ht="15" thickBot="1" x14ac:dyDescent="0.35">
      <c r="A94" s="228">
        <v>60</v>
      </c>
      <c r="B94" s="229" t="s">
        <v>30</v>
      </c>
      <c r="C94" s="230"/>
      <c r="D94" s="211">
        <f t="shared" si="4"/>
        <v>7.3968792560927014E-6</v>
      </c>
      <c r="E94" s="210">
        <f t="shared" si="3"/>
        <v>-1.6046799241301691E-6</v>
      </c>
      <c r="F94" s="210">
        <f t="shared" si="7"/>
        <v>9.0015591802228714E-6</v>
      </c>
      <c r="G94" s="210">
        <f t="shared" si="5"/>
        <v>-4.9040553641927366E-4</v>
      </c>
      <c r="H94" s="212"/>
      <c r="I94" s="233"/>
      <c r="J94" s="211">
        <f>+K94+L94</f>
        <v>2.2190637768278106E-5</v>
      </c>
      <c r="K94" s="211">
        <f>SUM(E92:E94)</f>
        <v>-4.7244225895717639E-6</v>
      </c>
      <c r="L94" s="213">
        <f>F92+F93+F94+C92+C93+C94</f>
        <v>2.6915060357849868E-5</v>
      </c>
      <c r="M94" s="92">
        <v>20</v>
      </c>
      <c r="N94" s="92">
        <v>60</v>
      </c>
      <c r="O94" s="224" t="s">
        <v>187</v>
      </c>
      <c r="P94" s="221">
        <f>+K214</f>
        <v>-1.7935213862464278E-5</v>
      </c>
      <c r="Q94" s="221">
        <f>+L214</f>
        <v>4.012585163074238E-5</v>
      </c>
      <c r="R94" s="221">
        <f t="shared" ref="R94" si="8">+P94+Q94</f>
        <v>2.2190637768278102E-5</v>
      </c>
      <c r="S94" s="227">
        <f>+G214</f>
        <v>-1.8203016273702693E-3</v>
      </c>
      <c r="T94" s="170"/>
      <c r="U94" s="170"/>
      <c r="V94" s="170"/>
      <c r="W94" s="170"/>
      <c r="X94" s="170"/>
    </row>
    <row r="95" spans="1:24" ht="14.4" x14ac:dyDescent="0.3">
      <c r="A95" s="225">
        <v>61</v>
      </c>
      <c r="B95" s="226" t="s">
        <v>30</v>
      </c>
      <c r="C95" s="195"/>
      <c r="D95" s="216">
        <f t="shared" si="4"/>
        <v>7.3968792560927014E-6</v>
      </c>
      <c r="E95" s="215">
        <f t="shared" si="3"/>
        <v>-1.634685121397579E-6</v>
      </c>
      <c r="F95" s="215">
        <f t="shared" si="7"/>
        <v>9.0315643774902804E-6</v>
      </c>
      <c r="G95" s="215">
        <f t="shared" si="5"/>
        <v>-4.9943710079676398E-4</v>
      </c>
      <c r="H95" s="170"/>
      <c r="I95" s="218"/>
      <c r="J95" s="218"/>
      <c r="K95" s="218"/>
      <c r="L95" s="234"/>
      <c r="M95" s="235"/>
      <c r="N95" s="92"/>
      <c r="O95" s="224"/>
      <c r="P95" s="221"/>
      <c r="Q95" s="221"/>
      <c r="R95" s="221"/>
      <c r="S95" s="227"/>
      <c r="T95" s="170"/>
      <c r="U95" s="170"/>
      <c r="V95" s="170"/>
      <c r="W95" s="170"/>
      <c r="X95" s="170"/>
    </row>
    <row r="96" spans="1:24" ht="14.4" x14ac:dyDescent="0.3">
      <c r="A96" s="225">
        <v>62</v>
      </c>
      <c r="B96" s="226" t="s">
        <v>30</v>
      </c>
      <c r="C96" s="195"/>
      <c r="D96" s="202">
        <f t="shared" si="4"/>
        <v>7.3968792560927014E-6</v>
      </c>
      <c r="E96" s="185">
        <f t="shared" ref="E96:E159" si="9">G95*($C$9/12)</f>
        <v>-1.6647903359892135E-6</v>
      </c>
      <c r="F96" s="185">
        <f t="shared" si="7"/>
        <v>9.0616695920819155E-6</v>
      </c>
      <c r="G96" s="215">
        <f t="shared" si="5"/>
        <v>-5.0849877038884595E-4</v>
      </c>
      <c r="H96" s="170"/>
      <c r="I96" s="204"/>
      <c r="J96" s="204"/>
      <c r="K96" s="204"/>
      <c r="L96" s="236"/>
      <c r="M96" s="235"/>
      <c r="N96" s="92"/>
      <c r="O96" s="224"/>
      <c r="P96" s="221">
        <f>SUM(P35:P95)</f>
        <v>-4.8886336127358274E-4</v>
      </c>
      <c r="Q96" s="221">
        <f>SUM(Q35:Q95)</f>
        <v>1.8203016273702682E-3</v>
      </c>
      <c r="R96" s="221">
        <f t="shared" ref="R96:S96" si="10">SUM(R29:R95)</f>
        <v>1.3314382660966873E-3</v>
      </c>
      <c r="S96" s="221">
        <f t="shared" si="10"/>
        <v>-5.0101216672391972E-2</v>
      </c>
      <c r="T96" s="170"/>
      <c r="U96" s="170"/>
      <c r="V96" s="170"/>
      <c r="W96" s="170"/>
      <c r="X96" s="170"/>
    </row>
    <row r="97" spans="1:24" ht="15" thickBot="1" x14ac:dyDescent="0.35">
      <c r="A97" s="228">
        <v>63</v>
      </c>
      <c r="B97" s="229" t="s">
        <v>30</v>
      </c>
      <c r="C97" s="230"/>
      <c r="D97" s="211">
        <f t="shared" si="4"/>
        <v>7.3968792560927014E-6</v>
      </c>
      <c r="E97" s="210">
        <f t="shared" si="9"/>
        <v>-1.6949959012961533E-6</v>
      </c>
      <c r="F97" s="210">
        <f t="shared" si="7"/>
        <v>9.0918751573888539E-6</v>
      </c>
      <c r="G97" s="210">
        <f t="shared" si="5"/>
        <v>-5.175906455462348E-4</v>
      </c>
      <c r="H97" s="212"/>
      <c r="I97" s="233"/>
      <c r="J97" s="211">
        <f>+K97+L97</f>
        <v>2.2190637768278106E-5</v>
      </c>
      <c r="K97" s="211">
        <f>SUM(E95:E97)</f>
        <v>-4.9944713586829456E-6</v>
      </c>
      <c r="L97" s="213">
        <f>F95+F96+F97+C95+C96+C97</f>
        <v>2.718510912696105E-5</v>
      </c>
      <c r="M97" s="235"/>
      <c r="N97" s="92"/>
      <c r="O97" s="224"/>
      <c r="P97" s="221"/>
      <c r="Q97" s="221"/>
      <c r="R97" s="221"/>
      <c r="S97" s="227"/>
      <c r="T97" s="170"/>
      <c r="U97" s="170"/>
      <c r="V97" s="170"/>
      <c r="W97" s="170"/>
      <c r="X97" s="170"/>
    </row>
    <row r="98" spans="1:24" ht="14.4" x14ac:dyDescent="0.3">
      <c r="A98" s="225">
        <v>64</v>
      </c>
      <c r="B98" s="226" t="s">
        <v>30</v>
      </c>
      <c r="C98" s="195"/>
      <c r="D98" s="216">
        <f t="shared" si="4"/>
        <v>7.3968792560927014E-6</v>
      </c>
      <c r="E98" s="215">
        <f t="shared" si="9"/>
        <v>-1.7253021518207829E-6</v>
      </c>
      <c r="F98" s="215">
        <f t="shared" si="7"/>
        <v>9.1221814079134849E-6</v>
      </c>
      <c r="G98" s="215">
        <f t="shared" si="5"/>
        <v>-5.2671282695414831E-4</v>
      </c>
      <c r="H98" s="170"/>
      <c r="I98" s="218"/>
      <c r="J98" s="218"/>
      <c r="K98" s="218"/>
      <c r="L98" s="234"/>
      <c r="M98" s="235"/>
      <c r="N98" s="92"/>
      <c r="O98" s="224"/>
      <c r="P98" s="221"/>
      <c r="Q98" s="221"/>
      <c r="R98" s="221"/>
      <c r="S98" s="227"/>
      <c r="T98" s="170"/>
      <c r="U98" s="170"/>
      <c r="V98" s="170"/>
      <c r="W98" s="170"/>
      <c r="X98" s="170"/>
    </row>
    <row r="99" spans="1:24" ht="14.4" x14ac:dyDescent="0.3">
      <c r="A99" s="225">
        <v>65</v>
      </c>
      <c r="B99" s="226" t="s">
        <v>30</v>
      </c>
      <c r="C99" s="195"/>
      <c r="D99" s="202">
        <f t="shared" ref="D99:D162" si="11">$G$5</f>
        <v>7.3968792560927014E-6</v>
      </c>
      <c r="E99" s="185">
        <f t="shared" si="9"/>
        <v>-1.7557094231804944E-6</v>
      </c>
      <c r="F99" s="185">
        <f t="shared" si="7"/>
        <v>9.1525886792731965E-6</v>
      </c>
      <c r="G99" s="215">
        <f t="shared" si="5"/>
        <v>-5.3586541563342151E-4</v>
      </c>
      <c r="H99" s="170"/>
      <c r="I99" s="204"/>
      <c r="J99" s="204"/>
      <c r="K99" s="204"/>
      <c r="L99" s="236"/>
      <c r="M99" s="235"/>
      <c r="N99" s="92"/>
      <c r="O99" s="224"/>
      <c r="P99" s="221"/>
      <c r="Q99" s="221"/>
      <c r="R99" s="221"/>
      <c r="S99" s="227"/>
      <c r="T99" s="170"/>
      <c r="U99" s="170"/>
      <c r="V99" s="170"/>
      <c r="W99" s="170"/>
      <c r="X99" s="170"/>
    </row>
    <row r="100" spans="1:24" ht="15" thickBot="1" x14ac:dyDescent="0.35">
      <c r="A100" s="228">
        <v>66</v>
      </c>
      <c r="B100" s="229" t="s">
        <v>30</v>
      </c>
      <c r="C100" s="230"/>
      <c r="D100" s="211">
        <f t="shared" si="11"/>
        <v>7.3968792560927014E-6</v>
      </c>
      <c r="E100" s="210">
        <f t="shared" si="9"/>
        <v>-1.7862180521114052E-6</v>
      </c>
      <c r="F100" s="210">
        <f t="shared" si="7"/>
        <v>9.1830973082041072E-6</v>
      </c>
      <c r="G100" s="210">
        <f t="shared" ref="G100:G163" si="12">G99-C100-F100</f>
        <v>-5.4504851294162561E-4</v>
      </c>
      <c r="H100" s="212"/>
      <c r="I100" s="233"/>
      <c r="J100" s="211">
        <f>+K100+L100</f>
        <v>2.2190637768278106E-5</v>
      </c>
      <c r="K100" s="211">
        <f>SUM(E98:E100)</f>
        <v>-5.2672296271126826E-6</v>
      </c>
      <c r="L100" s="213">
        <f>F98+F99+F100+C98+C99+C100</f>
        <v>2.7457867395390789E-5</v>
      </c>
      <c r="M100" s="235"/>
      <c r="N100" s="92"/>
      <c r="O100" s="224"/>
      <c r="P100" s="221"/>
      <c r="Q100" s="221"/>
      <c r="R100" s="221"/>
      <c r="S100" s="227"/>
      <c r="T100" s="170"/>
      <c r="U100" s="170"/>
      <c r="V100" s="170"/>
      <c r="W100" s="170"/>
      <c r="X100" s="170"/>
    </row>
    <row r="101" spans="1:24" ht="14.4" x14ac:dyDescent="0.3">
      <c r="A101" s="225">
        <v>67</v>
      </c>
      <c r="B101" s="226" t="s">
        <v>30</v>
      </c>
      <c r="C101" s="195"/>
      <c r="D101" s="216">
        <f t="shared" si="11"/>
        <v>7.3968792560927014E-6</v>
      </c>
      <c r="E101" s="215">
        <f t="shared" si="9"/>
        <v>-1.8168283764720855E-6</v>
      </c>
      <c r="F101" s="215">
        <f t="shared" si="7"/>
        <v>9.2137076325647865E-6</v>
      </c>
      <c r="G101" s="215">
        <f t="shared" si="12"/>
        <v>-5.5426222057419034E-4</v>
      </c>
      <c r="H101" s="170"/>
      <c r="I101" s="218"/>
      <c r="J101" s="218"/>
      <c r="K101" s="218"/>
      <c r="L101" s="234"/>
      <c r="M101" s="235"/>
      <c r="N101" s="92"/>
      <c r="O101" s="224"/>
      <c r="P101" s="221"/>
      <c r="Q101" s="221"/>
      <c r="R101" s="221"/>
      <c r="S101" s="227"/>
      <c r="T101" s="170"/>
      <c r="U101" s="170"/>
      <c r="V101" s="170"/>
      <c r="W101" s="170"/>
      <c r="X101" s="170"/>
    </row>
    <row r="102" spans="1:24" ht="14.4" x14ac:dyDescent="0.3">
      <c r="A102" s="225">
        <v>68</v>
      </c>
      <c r="B102" s="226" t="s">
        <v>30</v>
      </c>
      <c r="C102" s="195"/>
      <c r="D102" s="202">
        <f t="shared" si="11"/>
        <v>7.3968792560927014E-6</v>
      </c>
      <c r="E102" s="185">
        <f t="shared" si="9"/>
        <v>-1.8475407352473012E-6</v>
      </c>
      <c r="F102" s="185">
        <f t="shared" ref="F102:F165" si="13">D102-E102</f>
        <v>9.2444199913400034E-6</v>
      </c>
      <c r="G102" s="215">
        <f t="shared" si="12"/>
        <v>-5.6350664056553038E-4</v>
      </c>
      <c r="H102" s="170"/>
      <c r="I102" s="204"/>
      <c r="J102" s="204"/>
      <c r="K102" s="204"/>
      <c r="L102" s="236"/>
      <c r="M102" s="235"/>
      <c r="N102" s="92"/>
      <c r="O102" s="224"/>
      <c r="P102" s="221"/>
      <c r="Q102" s="221"/>
      <c r="R102" s="221"/>
      <c r="S102" s="227"/>
      <c r="T102" s="170"/>
      <c r="U102" s="170"/>
      <c r="V102" s="170"/>
      <c r="W102" s="170"/>
      <c r="X102" s="170"/>
    </row>
    <row r="103" spans="1:24" ht="15" thickBot="1" x14ac:dyDescent="0.35">
      <c r="A103" s="228">
        <v>69</v>
      </c>
      <c r="B103" s="229" t="s">
        <v>30</v>
      </c>
      <c r="C103" s="230"/>
      <c r="D103" s="211">
        <f t="shared" si="11"/>
        <v>7.3968792560927014E-6</v>
      </c>
      <c r="E103" s="210">
        <f t="shared" si="9"/>
        <v>-1.878355468551768E-6</v>
      </c>
      <c r="F103" s="210">
        <f t="shared" si="13"/>
        <v>9.2752347246444692E-6</v>
      </c>
      <c r="G103" s="210">
        <f t="shared" si="12"/>
        <v>-5.7278187529017483E-4</v>
      </c>
      <c r="H103" s="212"/>
      <c r="I103" s="233"/>
      <c r="J103" s="211">
        <f>+K103+L103</f>
        <v>2.2190637768278102E-5</v>
      </c>
      <c r="K103" s="211">
        <f>SUM(E101:E103)</f>
        <v>-5.5427245802711548E-6</v>
      </c>
      <c r="L103" s="213">
        <f>F101+F102+F103+C101+C102+C103</f>
        <v>2.7733362348549257E-5</v>
      </c>
      <c r="M103" s="235"/>
      <c r="N103" s="92"/>
      <c r="O103" s="224"/>
      <c r="P103" s="221"/>
      <c r="Q103" s="221"/>
      <c r="R103" s="221"/>
      <c r="S103" s="227"/>
      <c r="T103" s="170"/>
      <c r="U103" s="170"/>
      <c r="V103" s="170"/>
      <c r="W103" s="170"/>
      <c r="X103" s="170"/>
    </row>
    <row r="104" spans="1:24" ht="14.4" x14ac:dyDescent="0.3">
      <c r="A104" s="225">
        <v>70</v>
      </c>
      <c r="B104" s="226" t="s">
        <v>30</v>
      </c>
      <c r="C104" s="195"/>
      <c r="D104" s="216">
        <f t="shared" si="11"/>
        <v>7.3968792560927014E-6</v>
      </c>
      <c r="E104" s="215">
        <f t="shared" si="9"/>
        <v>-1.9092729176339161E-6</v>
      </c>
      <c r="F104" s="215">
        <f t="shared" si="13"/>
        <v>9.3061521737266179E-6</v>
      </c>
      <c r="G104" s="215">
        <f t="shared" si="12"/>
        <v>-5.8208802746390141E-4</v>
      </c>
      <c r="H104" s="170"/>
      <c r="I104" s="218"/>
      <c r="J104" s="218"/>
      <c r="K104" s="218"/>
      <c r="L104" s="234"/>
      <c r="M104" s="235"/>
      <c r="N104" s="92"/>
      <c r="O104" s="224"/>
      <c r="P104" s="221"/>
      <c r="Q104" s="221"/>
      <c r="R104" s="221"/>
      <c r="S104" s="227"/>
      <c r="T104" s="170"/>
      <c r="U104" s="170"/>
      <c r="V104" s="170"/>
      <c r="W104" s="170"/>
      <c r="X104" s="170"/>
    </row>
    <row r="105" spans="1:24" ht="14.4" x14ac:dyDescent="0.3">
      <c r="A105" s="225">
        <v>71</v>
      </c>
      <c r="B105" s="226" t="s">
        <v>30</v>
      </c>
      <c r="C105" s="195"/>
      <c r="D105" s="202">
        <f t="shared" si="11"/>
        <v>7.3968792560927014E-6</v>
      </c>
      <c r="E105" s="185">
        <f t="shared" si="9"/>
        <v>-1.9402934248796714E-6</v>
      </c>
      <c r="F105" s="185">
        <f t="shared" si="13"/>
        <v>9.3371726809723728E-6</v>
      </c>
      <c r="G105" s="215">
        <f t="shared" si="12"/>
        <v>-5.9142520014487379E-4</v>
      </c>
      <c r="H105" s="170"/>
      <c r="I105" s="204"/>
      <c r="J105" s="204"/>
      <c r="K105" s="204"/>
      <c r="L105" s="236"/>
      <c r="M105" s="235"/>
      <c r="N105" s="92"/>
      <c r="O105" s="224"/>
      <c r="P105" s="221"/>
      <c r="Q105" s="221"/>
      <c r="R105" s="221"/>
      <c r="S105" s="227"/>
      <c r="T105" s="170"/>
      <c r="U105" s="170"/>
      <c r="V105" s="170"/>
      <c r="W105" s="170"/>
      <c r="X105" s="170"/>
    </row>
    <row r="106" spans="1:24" ht="15" thickBot="1" x14ac:dyDescent="0.35">
      <c r="A106" s="228">
        <v>72</v>
      </c>
      <c r="B106" s="229" t="s">
        <v>30</v>
      </c>
      <c r="C106" s="230"/>
      <c r="D106" s="211">
        <f t="shared" si="11"/>
        <v>7.3968792560927014E-6</v>
      </c>
      <c r="E106" s="210">
        <f t="shared" si="9"/>
        <v>-1.9714173338162462E-6</v>
      </c>
      <c r="F106" s="210">
        <f t="shared" si="13"/>
        <v>9.3682965899089476E-6</v>
      </c>
      <c r="G106" s="210">
        <f t="shared" si="12"/>
        <v>-6.0079349673478272E-4</v>
      </c>
      <c r="H106" s="212"/>
      <c r="I106" s="233"/>
      <c r="J106" s="211">
        <f>+K106+L106</f>
        <v>2.2190637768278106E-5</v>
      </c>
      <c r="K106" s="211">
        <f>SUM(E104:E106)</f>
        <v>-5.8209836763298341E-6</v>
      </c>
      <c r="L106" s="213">
        <f>F104+F105+F106+C104+C105+C106</f>
        <v>2.8011621444607938E-5</v>
      </c>
      <c r="M106" s="235"/>
      <c r="N106" s="92"/>
      <c r="O106" s="224"/>
      <c r="P106" s="221"/>
      <c r="Q106" s="221"/>
      <c r="R106" s="221"/>
      <c r="S106" s="227"/>
      <c r="T106" s="170"/>
      <c r="U106" s="170"/>
      <c r="V106" s="170"/>
      <c r="W106" s="170"/>
      <c r="X106" s="170"/>
    </row>
    <row r="107" spans="1:24" ht="14.4" x14ac:dyDescent="0.3">
      <c r="A107" s="225">
        <v>73</v>
      </c>
      <c r="B107" s="226" t="s">
        <v>30</v>
      </c>
      <c r="C107" s="195"/>
      <c r="D107" s="216">
        <f t="shared" si="11"/>
        <v>7.3968792560927014E-6</v>
      </c>
      <c r="E107" s="215">
        <f t="shared" si="9"/>
        <v>-2.0026449891159424E-6</v>
      </c>
      <c r="F107" s="215">
        <f t="shared" si="13"/>
        <v>9.3995242452086447E-6</v>
      </c>
      <c r="G107" s="215">
        <f t="shared" si="12"/>
        <v>-6.1019302097999138E-4</v>
      </c>
      <c r="H107" s="170"/>
      <c r="I107" s="218"/>
      <c r="J107" s="218"/>
      <c r="K107" s="218"/>
      <c r="L107" s="234"/>
      <c r="M107" s="235"/>
      <c r="N107" s="92"/>
      <c r="O107" s="224"/>
      <c r="P107" s="221"/>
      <c r="Q107" s="221"/>
      <c r="R107" s="221"/>
      <c r="S107" s="227"/>
      <c r="T107" s="170"/>
      <c r="U107" s="170"/>
      <c r="V107" s="170"/>
      <c r="W107" s="170"/>
      <c r="X107" s="170"/>
    </row>
    <row r="108" spans="1:24" ht="14.4" x14ac:dyDescent="0.3">
      <c r="A108" s="225">
        <v>74</v>
      </c>
      <c r="B108" s="226" t="s">
        <v>30</v>
      </c>
      <c r="C108" s="195"/>
      <c r="D108" s="202">
        <f t="shared" si="11"/>
        <v>7.3968792560927014E-6</v>
      </c>
      <c r="E108" s="185">
        <f t="shared" si="9"/>
        <v>-2.0339767365999715E-6</v>
      </c>
      <c r="F108" s="185">
        <f t="shared" si="13"/>
        <v>9.4308559926926733E-6</v>
      </c>
      <c r="G108" s="215">
        <f t="shared" si="12"/>
        <v>-6.1962387697268406E-4</v>
      </c>
      <c r="H108" s="170"/>
      <c r="I108" s="204"/>
      <c r="J108" s="204"/>
      <c r="K108" s="204"/>
      <c r="L108" s="236"/>
      <c r="M108" s="235"/>
      <c r="N108" s="92"/>
      <c r="O108" s="224"/>
      <c r="P108" s="221"/>
      <c r="Q108" s="221"/>
      <c r="R108" s="221"/>
      <c r="S108" s="227"/>
      <c r="T108" s="170"/>
      <c r="U108" s="170"/>
      <c r="V108" s="170"/>
      <c r="W108" s="170"/>
      <c r="X108" s="170"/>
    </row>
    <row r="109" spans="1:24" ht="15" thickBot="1" x14ac:dyDescent="0.35">
      <c r="A109" s="228">
        <v>75</v>
      </c>
      <c r="B109" s="229" t="s">
        <v>30</v>
      </c>
      <c r="C109" s="230"/>
      <c r="D109" s="211">
        <f t="shared" si="11"/>
        <v>7.3968792560927014E-6</v>
      </c>
      <c r="E109" s="210">
        <f t="shared" si="9"/>
        <v>-2.0654129232422804E-6</v>
      </c>
      <c r="F109" s="210">
        <f t="shared" si="13"/>
        <v>9.4622921793349818E-6</v>
      </c>
      <c r="G109" s="210">
        <f t="shared" si="12"/>
        <v>-6.2908616915201905E-4</v>
      </c>
      <c r="H109" s="212"/>
      <c r="I109" s="233"/>
      <c r="J109" s="211">
        <f>+K109+L109</f>
        <v>2.2190637768278106E-5</v>
      </c>
      <c r="K109" s="211">
        <f>SUM(E107:E109)</f>
        <v>-6.1020346489581938E-6</v>
      </c>
      <c r="L109" s="213">
        <f>F107+F108+F109+C107+C108+C109</f>
        <v>2.8292672417236301E-5</v>
      </c>
      <c r="M109" s="235"/>
      <c r="N109" s="92"/>
      <c r="O109" s="224"/>
      <c r="P109" s="221"/>
      <c r="Q109" s="221"/>
      <c r="R109" s="221"/>
      <c r="S109" s="227"/>
      <c r="T109" s="170"/>
      <c r="U109" s="170"/>
      <c r="V109" s="170"/>
      <c r="W109" s="170"/>
      <c r="X109" s="170"/>
    </row>
    <row r="110" spans="1:24" ht="14.4" x14ac:dyDescent="0.3">
      <c r="A110" s="225">
        <v>76</v>
      </c>
      <c r="B110" s="226" t="s">
        <v>30</v>
      </c>
      <c r="C110" s="195"/>
      <c r="D110" s="216">
        <f t="shared" si="11"/>
        <v>7.3968792560927014E-6</v>
      </c>
      <c r="E110" s="215">
        <f t="shared" si="9"/>
        <v>-2.0969538971733969E-6</v>
      </c>
      <c r="F110" s="215">
        <f t="shared" si="13"/>
        <v>9.4938331532660979E-6</v>
      </c>
      <c r="G110" s="215">
        <f t="shared" si="12"/>
        <v>-6.3858000230528511E-4</v>
      </c>
      <c r="H110" s="170"/>
      <c r="I110" s="218"/>
      <c r="J110" s="218"/>
      <c r="K110" s="218"/>
      <c r="L110" s="234"/>
      <c r="M110" s="235"/>
      <c r="N110" s="92"/>
      <c r="O110" s="224"/>
      <c r="P110" s="221"/>
      <c r="Q110" s="221"/>
      <c r="R110" s="221"/>
      <c r="S110" s="227"/>
      <c r="T110" s="170"/>
      <c r="U110" s="170"/>
      <c r="V110" s="170"/>
      <c r="W110" s="170"/>
      <c r="X110" s="170"/>
    </row>
    <row r="111" spans="1:24" ht="14.4" x14ac:dyDescent="0.3">
      <c r="A111" s="225">
        <v>77</v>
      </c>
      <c r="B111" s="226" t="s">
        <v>30</v>
      </c>
      <c r="C111" s="195"/>
      <c r="D111" s="202">
        <f t="shared" si="11"/>
        <v>7.3968792560927014E-6</v>
      </c>
      <c r="E111" s="185">
        <f t="shared" si="9"/>
        <v>-2.128600007684284E-6</v>
      </c>
      <c r="F111" s="185">
        <f t="shared" si="13"/>
        <v>9.5254792637769845E-6</v>
      </c>
      <c r="G111" s="215">
        <f t="shared" si="12"/>
        <v>-6.4810548156906214E-4</v>
      </c>
      <c r="H111" s="170"/>
      <c r="I111" s="204"/>
      <c r="J111" s="204"/>
      <c r="K111" s="204"/>
      <c r="L111" s="236"/>
      <c r="M111" s="235"/>
      <c r="N111" s="92"/>
      <c r="O111" s="224"/>
      <c r="P111" s="221"/>
      <c r="Q111" s="221"/>
      <c r="R111" s="221"/>
      <c r="S111" s="227"/>
      <c r="T111" s="170"/>
      <c r="U111" s="170"/>
      <c r="V111" s="170"/>
      <c r="W111" s="170"/>
      <c r="X111" s="170"/>
    </row>
    <row r="112" spans="1:24" ht="15" thickBot="1" x14ac:dyDescent="0.35">
      <c r="A112" s="228">
        <v>78</v>
      </c>
      <c r="B112" s="229" t="s">
        <v>30</v>
      </c>
      <c r="C112" s="230"/>
      <c r="D112" s="211">
        <f t="shared" si="11"/>
        <v>7.3968792560927014E-6</v>
      </c>
      <c r="E112" s="210">
        <f t="shared" si="9"/>
        <v>-2.1603516052302072E-6</v>
      </c>
      <c r="F112" s="210">
        <f t="shared" si="13"/>
        <v>9.5572308613229091E-6</v>
      </c>
      <c r="G112" s="210">
        <f t="shared" si="12"/>
        <v>-6.5766271243038502E-4</v>
      </c>
      <c r="H112" s="212"/>
      <c r="I112" s="233"/>
      <c r="J112" s="211">
        <f>+K112+L112</f>
        <v>2.2190637768278102E-5</v>
      </c>
      <c r="K112" s="211">
        <f>SUM(E110:E112)</f>
        <v>-6.385905510087889E-6</v>
      </c>
      <c r="L112" s="213">
        <f>F110+F111+F112+C110+C111+C112</f>
        <v>2.8576543278365991E-5</v>
      </c>
      <c r="M112" s="235"/>
      <c r="N112" s="92"/>
      <c r="O112" s="224"/>
      <c r="P112" s="221"/>
      <c r="Q112" s="221"/>
      <c r="R112" s="221"/>
      <c r="S112" s="227"/>
      <c r="T112" s="170"/>
      <c r="U112" s="170"/>
      <c r="V112" s="170"/>
      <c r="W112" s="170"/>
      <c r="X112" s="170"/>
    </row>
    <row r="113" spans="1:24" ht="14.4" x14ac:dyDescent="0.3">
      <c r="A113" s="225">
        <v>79</v>
      </c>
      <c r="B113" s="226" t="s">
        <v>30</v>
      </c>
      <c r="C113" s="195"/>
      <c r="D113" s="216">
        <f t="shared" si="11"/>
        <v>7.3968792560927014E-6</v>
      </c>
      <c r="E113" s="215">
        <f t="shared" si="9"/>
        <v>-2.1922090414346169E-6</v>
      </c>
      <c r="F113" s="215">
        <f t="shared" si="13"/>
        <v>9.5890882975273191E-6</v>
      </c>
      <c r="G113" s="215">
        <f t="shared" si="12"/>
        <v>-6.6725180072791236E-4</v>
      </c>
      <c r="H113" s="170"/>
      <c r="I113" s="218"/>
      <c r="J113" s="218"/>
      <c r="K113" s="218"/>
      <c r="L113" s="234"/>
      <c r="M113" s="235"/>
      <c r="N113" s="92"/>
      <c r="O113" s="224"/>
      <c r="P113" s="221"/>
      <c r="Q113" s="221"/>
      <c r="R113" s="221"/>
      <c r="S113" s="227"/>
      <c r="T113" s="170"/>
      <c r="U113" s="170"/>
      <c r="V113" s="170"/>
      <c r="W113" s="170"/>
      <c r="X113" s="170"/>
    </row>
    <row r="114" spans="1:24" ht="14.4" x14ac:dyDescent="0.3">
      <c r="A114" s="225">
        <v>80</v>
      </c>
      <c r="B114" s="226" t="s">
        <v>30</v>
      </c>
      <c r="C114" s="195"/>
      <c r="D114" s="202">
        <f t="shared" si="11"/>
        <v>7.3968792560927014E-6</v>
      </c>
      <c r="E114" s="185">
        <f t="shared" si="9"/>
        <v>-2.2241726690930412E-6</v>
      </c>
      <c r="F114" s="185">
        <f t="shared" si="13"/>
        <v>9.6210519251857426E-6</v>
      </c>
      <c r="G114" s="215">
        <f t="shared" si="12"/>
        <v>-6.768728526530981E-4</v>
      </c>
      <c r="H114" s="170"/>
      <c r="I114" s="204"/>
      <c r="J114" s="204"/>
      <c r="K114" s="204"/>
      <c r="L114" s="236"/>
      <c r="M114" s="235"/>
      <c r="N114" s="92"/>
      <c r="O114" s="224"/>
      <c r="P114" s="221"/>
      <c r="Q114" s="221"/>
      <c r="R114" s="221"/>
      <c r="S114" s="227"/>
      <c r="T114" s="170"/>
      <c r="U114" s="170"/>
      <c r="V114" s="170"/>
      <c r="W114" s="170"/>
      <c r="X114" s="170"/>
    </row>
    <row r="115" spans="1:24" ht="15" thickBot="1" x14ac:dyDescent="0.35">
      <c r="A115" s="228">
        <v>81</v>
      </c>
      <c r="B115" s="229" t="s">
        <v>30</v>
      </c>
      <c r="C115" s="230"/>
      <c r="D115" s="211">
        <f t="shared" si="11"/>
        <v>7.3968792560927014E-6</v>
      </c>
      <c r="E115" s="210">
        <f t="shared" si="9"/>
        <v>-2.2562428421769938E-6</v>
      </c>
      <c r="F115" s="210">
        <f t="shared" si="13"/>
        <v>9.6531220982696956E-6</v>
      </c>
      <c r="G115" s="210">
        <f t="shared" si="12"/>
        <v>-6.8652597475136784E-4</v>
      </c>
      <c r="H115" s="212"/>
      <c r="I115" s="233"/>
      <c r="J115" s="211">
        <f>+K115+L115</f>
        <v>2.2190637768278106E-5</v>
      </c>
      <c r="K115" s="211">
        <f>SUM(E113:E115)</f>
        <v>-6.6726245527046514E-6</v>
      </c>
      <c r="L115" s="213">
        <f>F113+F114+F115+C113+C114+C115</f>
        <v>2.8863262320982757E-5</v>
      </c>
      <c r="M115" s="235"/>
      <c r="N115" s="92"/>
      <c r="O115" s="224"/>
      <c r="P115" s="221"/>
      <c r="Q115" s="221"/>
      <c r="R115" s="221"/>
      <c r="S115" s="227"/>
      <c r="T115" s="170"/>
      <c r="U115" s="170"/>
      <c r="V115" s="170"/>
      <c r="W115" s="170"/>
      <c r="X115" s="170"/>
    </row>
    <row r="116" spans="1:24" ht="14.4" x14ac:dyDescent="0.3">
      <c r="A116" s="225">
        <v>82</v>
      </c>
      <c r="B116" s="226" t="s">
        <v>30</v>
      </c>
      <c r="C116" s="195"/>
      <c r="D116" s="216">
        <f t="shared" si="11"/>
        <v>7.3968792560927014E-6</v>
      </c>
      <c r="E116" s="215">
        <f t="shared" si="9"/>
        <v>-2.2884199158378929E-6</v>
      </c>
      <c r="F116" s="215">
        <f t="shared" si="13"/>
        <v>9.6852991719305943E-6</v>
      </c>
      <c r="G116" s="215">
        <f t="shared" si="12"/>
        <v>-6.962112739232984E-4</v>
      </c>
      <c r="H116" s="170"/>
      <c r="I116" s="218"/>
      <c r="J116" s="218"/>
      <c r="K116" s="218"/>
      <c r="L116" s="234"/>
      <c r="M116" s="235"/>
      <c r="N116" s="92"/>
      <c r="O116" s="224"/>
      <c r="P116" s="221"/>
      <c r="Q116" s="221"/>
      <c r="R116" s="221"/>
      <c r="S116" s="227"/>
      <c r="T116" s="170"/>
      <c r="U116" s="170"/>
      <c r="V116" s="170"/>
      <c r="W116" s="170"/>
      <c r="X116" s="170"/>
    </row>
    <row r="117" spans="1:24" ht="14.4" x14ac:dyDescent="0.3">
      <c r="A117" s="225">
        <v>83</v>
      </c>
      <c r="B117" s="226" t="s">
        <v>30</v>
      </c>
      <c r="C117" s="195"/>
      <c r="D117" s="202">
        <f t="shared" si="11"/>
        <v>7.3968792560927014E-6</v>
      </c>
      <c r="E117" s="185">
        <f t="shared" si="9"/>
        <v>-2.3207042464109948E-6</v>
      </c>
      <c r="F117" s="185">
        <f t="shared" si="13"/>
        <v>9.7175835025036954E-6</v>
      </c>
      <c r="G117" s="215">
        <f t="shared" si="12"/>
        <v>-7.0592885742580211E-4</v>
      </c>
      <c r="H117" s="170"/>
      <c r="I117" s="204"/>
      <c r="J117" s="204"/>
      <c r="K117" s="204"/>
      <c r="L117" s="236"/>
      <c r="M117" s="235"/>
      <c r="N117" s="92"/>
      <c r="O117" s="224"/>
      <c r="P117" s="221"/>
      <c r="Q117" s="221"/>
      <c r="R117" s="221"/>
      <c r="S117" s="227"/>
      <c r="T117" s="170"/>
      <c r="U117" s="170"/>
      <c r="V117" s="170"/>
      <c r="W117" s="170"/>
      <c r="X117" s="170"/>
    </row>
    <row r="118" spans="1:24" ht="15" thickBot="1" x14ac:dyDescent="0.35">
      <c r="A118" s="228">
        <v>84</v>
      </c>
      <c r="B118" s="229" t="s">
        <v>30</v>
      </c>
      <c r="C118" s="230"/>
      <c r="D118" s="211">
        <f t="shared" si="11"/>
        <v>7.3968792560927014E-6</v>
      </c>
      <c r="E118" s="210">
        <f t="shared" si="9"/>
        <v>-2.3530961914193404E-6</v>
      </c>
      <c r="F118" s="210">
        <f t="shared" si="13"/>
        <v>9.749975447512041E-6</v>
      </c>
      <c r="G118" s="210">
        <f t="shared" si="12"/>
        <v>-7.1567883287331413E-4</v>
      </c>
      <c r="H118" s="212"/>
      <c r="I118" s="233"/>
      <c r="J118" s="211">
        <f>+K118+L118</f>
        <v>2.2190637768278106E-5</v>
      </c>
      <c r="K118" s="211">
        <f>SUM(E116:E118)</f>
        <v>-6.9622203536682282E-6</v>
      </c>
      <c r="L118" s="213">
        <f>F116+F117+F118+C116+C117+C118</f>
        <v>2.9152858121946332E-5</v>
      </c>
      <c r="M118" s="235"/>
      <c r="N118" s="92"/>
      <c r="O118" s="224"/>
      <c r="P118" s="221"/>
      <c r="Q118" s="221"/>
      <c r="R118" s="221"/>
      <c r="S118" s="227"/>
      <c r="T118" s="170"/>
      <c r="U118" s="170"/>
      <c r="V118" s="170"/>
      <c r="W118" s="170"/>
      <c r="X118" s="170"/>
    </row>
    <row r="119" spans="1:24" ht="14.4" x14ac:dyDescent="0.3">
      <c r="A119" s="225">
        <v>85</v>
      </c>
      <c r="B119" s="226" t="s">
        <v>30</v>
      </c>
      <c r="C119" s="195"/>
      <c r="D119" s="216">
        <f t="shared" si="11"/>
        <v>7.3968792560927014E-6</v>
      </c>
      <c r="E119" s="215">
        <f t="shared" si="9"/>
        <v>-2.385596109577714E-6</v>
      </c>
      <c r="F119" s="215">
        <f t="shared" si="13"/>
        <v>9.782475365670415E-6</v>
      </c>
      <c r="G119" s="215">
        <f t="shared" si="12"/>
        <v>-7.2546130823898452E-4</v>
      </c>
      <c r="H119" s="170"/>
      <c r="I119" s="218"/>
      <c r="J119" s="218"/>
      <c r="K119" s="218"/>
      <c r="L119" s="234"/>
      <c r="M119" s="235"/>
      <c r="N119" s="92"/>
      <c r="O119" s="224"/>
      <c r="P119" s="221"/>
      <c r="Q119" s="221"/>
      <c r="R119" s="221"/>
      <c r="S119" s="227"/>
      <c r="T119" s="170"/>
      <c r="U119" s="170"/>
      <c r="V119" s="170"/>
      <c r="W119" s="170"/>
      <c r="X119" s="170"/>
    </row>
    <row r="120" spans="1:24" ht="14.4" x14ac:dyDescent="0.3">
      <c r="A120" s="225">
        <v>86</v>
      </c>
      <c r="B120" s="226" t="s">
        <v>30</v>
      </c>
      <c r="C120" s="195"/>
      <c r="D120" s="202">
        <f t="shared" si="11"/>
        <v>7.3968792560927014E-6</v>
      </c>
      <c r="E120" s="185">
        <f t="shared" si="9"/>
        <v>-2.4182043607966151E-6</v>
      </c>
      <c r="F120" s="185">
        <f t="shared" si="13"/>
        <v>9.815083616889317E-6</v>
      </c>
      <c r="G120" s="215">
        <f t="shared" si="12"/>
        <v>-7.352763918558738E-4</v>
      </c>
      <c r="H120" s="170"/>
      <c r="I120" s="204"/>
      <c r="J120" s="204"/>
      <c r="K120" s="204"/>
      <c r="L120" s="236"/>
      <c r="M120" s="235"/>
      <c r="N120" s="92"/>
      <c r="O120" s="224"/>
      <c r="P120" s="221"/>
      <c r="Q120" s="221"/>
      <c r="R120" s="221"/>
      <c r="S120" s="227"/>
      <c r="T120" s="170"/>
      <c r="U120" s="170"/>
      <c r="V120" s="170"/>
      <c r="W120" s="170"/>
      <c r="X120" s="170"/>
    </row>
    <row r="121" spans="1:24" ht="15" thickBot="1" x14ac:dyDescent="0.35">
      <c r="A121" s="228">
        <v>87</v>
      </c>
      <c r="B121" s="229" t="s">
        <v>30</v>
      </c>
      <c r="C121" s="230"/>
      <c r="D121" s="211">
        <f t="shared" si="11"/>
        <v>7.3968792560927014E-6</v>
      </c>
      <c r="E121" s="210">
        <f t="shared" si="9"/>
        <v>-2.4509213061862461E-6</v>
      </c>
      <c r="F121" s="210">
        <f t="shared" si="13"/>
        <v>9.8478005622789467E-6</v>
      </c>
      <c r="G121" s="210">
        <f t="shared" si="12"/>
        <v>-7.451241924181527E-4</v>
      </c>
      <c r="H121" s="212"/>
      <c r="I121" s="233"/>
      <c r="J121" s="211">
        <f>+K121+L121</f>
        <v>2.2190637768278102E-5</v>
      </c>
      <c r="K121" s="211">
        <f>SUM(E119:E121)</f>
        <v>-7.2547217765605753E-6</v>
      </c>
      <c r="L121" s="213">
        <f>F119+F120+F121+C119+C120+C121</f>
        <v>2.9445359544838679E-5</v>
      </c>
      <c r="M121" s="235"/>
      <c r="N121" s="92"/>
      <c r="O121" s="224"/>
      <c r="P121" s="221"/>
      <c r="Q121" s="221"/>
      <c r="R121" s="221"/>
      <c r="S121" s="227"/>
      <c r="T121" s="170"/>
      <c r="U121" s="170"/>
      <c r="V121" s="170"/>
      <c r="W121" s="170"/>
      <c r="X121" s="170"/>
    </row>
    <row r="122" spans="1:24" ht="14.4" x14ac:dyDescent="0.3">
      <c r="A122" s="225">
        <v>88</v>
      </c>
      <c r="B122" s="226" t="s">
        <v>30</v>
      </c>
      <c r="C122" s="195"/>
      <c r="D122" s="216">
        <f t="shared" si="11"/>
        <v>7.3968792560927014E-6</v>
      </c>
      <c r="E122" s="215">
        <f t="shared" si="9"/>
        <v>-2.4837473080605092E-6</v>
      </c>
      <c r="F122" s="215">
        <f t="shared" si="13"/>
        <v>9.8806265641532106E-6</v>
      </c>
      <c r="G122" s="215">
        <f t="shared" si="12"/>
        <v>-7.5500481898230589E-4</v>
      </c>
      <c r="H122" s="170"/>
      <c r="I122" s="218"/>
      <c r="J122" s="218"/>
      <c r="K122" s="218"/>
      <c r="L122" s="234"/>
      <c r="M122" s="235"/>
      <c r="N122" s="92"/>
      <c r="O122" s="224"/>
      <c r="P122" s="221"/>
      <c r="Q122" s="221"/>
      <c r="R122" s="221"/>
      <c r="S122" s="227"/>
      <c r="T122" s="170"/>
      <c r="U122" s="170"/>
      <c r="V122" s="170"/>
      <c r="W122" s="170"/>
      <c r="X122" s="170"/>
    </row>
    <row r="123" spans="1:24" ht="14.4" x14ac:dyDescent="0.3">
      <c r="A123" s="225">
        <v>89</v>
      </c>
      <c r="B123" s="226" t="s">
        <v>30</v>
      </c>
      <c r="C123" s="195"/>
      <c r="D123" s="202">
        <f t="shared" si="11"/>
        <v>7.3968792560927014E-6</v>
      </c>
      <c r="E123" s="185">
        <f t="shared" si="9"/>
        <v>-2.5166827299410196E-6</v>
      </c>
      <c r="F123" s="185">
        <f t="shared" si="13"/>
        <v>9.9135619860337214E-6</v>
      </c>
      <c r="G123" s="215">
        <f t="shared" si="12"/>
        <v>-7.6491838096833962E-4</v>
      </c>
      <c r="H123" s="170"/>
      <c r="I123" s="204"/>
      <c r="J123" s="204"/>
      <c r="K123" s="204"/>
      <c r="L123" s="236"/>
      <c r="M123" s="235"/>
      <c r="N123" s="92"/>
      <c r="O123" s="224"/>
      <c r="P123" s="221"/>
      <c r="Q123" s="221"/>
      <c r="R123" s="221"/>
      <c r="S123" s="227"/>
      <c r="T123" s="170"/>
      <c r="U123" s="170"/>
      <c r="V123" s="170"/>
      <c r="W123" s="170"/>
      <c r="X123" s="170"/>
    </row>
    <row r="124" spans="1:24" ht="15" thickBot="1" x14ac:dyDescent="0.35">
      <c r="A124" s="228">
        <v>90</v>
      </c>
      <c r="B124" s="229" t="s">
        <v>30</v>
      </c>
      <c r="C124" s="230"/>
      <c r="D124" s="211">
        <f t="shared" si="11"/>
        <v>7.3968792560927014E-6</v>
      </c>
      <c r="E124" s="210">
        <f t="shared" si="9"/>
        <v>-2.5497279365611323E-6</v>
      </c>
      <c r="F124" s="210">
        <f t="shared" si="13"/>
        <v>9.9466071926538337E-6</v>
      </c>
      <c r="G124" s="210">
        <f t="shared" si="12"/>
        <v>-7.7486498816099346E-4</v>
      </c>
      <c r="H124" s="212"/>
      <c r="I124" s="233"/>
      <c r="J124" s="211">
        <f>+K124+L124</f>
        <v>2.2190637768278102E-5</v>
      </c>
      <c r="K124" s="211">
        <f>SUM(E122:E124)</f>
        <v>-7.5501579745626615E-6</v>
      </c>
      <c r="L124" s="213">
        <f>F122+F123+F124+C122+C123+C124</f>
        <v>2.9740795742840764E-5</v>
      </c>
      <c r="M124" s="235"/>
      <c r="N124" s="92"/>
      <c r="O124" s="224"/>
      <c r="P124" s="221"/>
      <c r="Q124" s="221"/>
      <c r="R124" s="221"/>
      <c r="S124" s="227"/>
      <c r="T124" s="170"/>
      <c r="U124" s="170"/>
      <c r="V124" s="170"/>
      <c r="W124" s="170"/>
      <c r="X124" s="170"/>
    </row>
    <row r="125" spans="1:24" ht="14.4" x14ac:dyDescent="0.3">
      <c r="A125" s="225">
        <v>91</v>
      </c>
      <c r="B125" s="226" t="s">
        <v>30</v>
      </c>
      <c r="C125" s="195"/>
      <c r="D125" s="216">
        <f t="shared" si="11"/>
        <v>7.3968792560927014E-6</v>
      </c>
      <c r="E125" s="215">
        <f t="shared" si="9"/>
        <v>-2.5828832938699784E-6</v>
      </c>
      <c r="F125" s="215">
        <f t="shared" si="13"/>
        <v>9.9797625499626802E-6</v>
      </c>
      <c r="G125" s="215">
        <f t="shared" si="12"/>
        <v>-7.8484475071095611E-4</v>
      </c>
      <c r="H125" s="170"/>
      <c r="I125" s="218"/>
      <c r="J125" s="218"/>
      <c r="K125" s="218"/>
      <c r="L125" s="234"/>
      <c r="M125" s="235"/>
      <c r="N125" s="92"/>
      <c r="O125" s="224"/>
      <c r="P125" s="221"/>
      <c r="Q125" s="221"/>
      <c r="R125" s="221"/>
      <c r="S125" s="227"/>
      <c r="T125" s="170"/>
      <c r="U125" s="170"/>
      <c r="V125" s="170"/>
      <c r="W125" s="170"/>
      <c r="X125" s="170"/>
    </row>
    <row r="126" spans="1:24" ht="14.4" x14ac:dyDescent="0.3">
      <c r="A126" s="225">
        <v>92</v>
      </c>
      <c r="B126" s="226" t="s">
        <v>30</v>
      </c>
      <c r="C126" s="195"/>
      <c r="D126" s="202">
        <f t="shared" si="11"/>
        <v>7.3968792560927014E-6</v>
      </c>
      <c r="E126" s="185">
        <f t="shared" si="9"/>
        <v>-2.6161491690365204E-6</v>
      </c>
      <c r="F126" s="185">
        <f t="shared" si="13"/>
        <v>1.0013028425129221E-5</v>
      </c>
      <c r="G126" s="215">
        <f t="shared" si="12"/>
        <v>-7.9485777913608534E-4</v>
      </c>
      <c r="H126" s="170"/>
      <c r="I126" s="204"/>
      <c r="J126" s="204"/>
      <c r="K126" s="204"/>
      <c r="L126" s="236"/>
      <c r="M126" s="235"/>
      <c r="N126" s="92"/>
      <c r="O126" s="224"/>
      <c r="P126" s="221"/>
      <c r="Q126" s="221"/>
      <c r="R126" s="221"/>
      <c r="S126" s="227"/>
      <c r="T126" s="170"/>
      <c r="U126" s="170"/>
      <c r="V126" s="170"/>
      <c r="W126" s="170"/>
      <c r="X126" s="170"/>
    </row>
    <row r="127" spans="1:24" ht="15" thickBot="1" x14ac:dyDescent="0.35">
      <c r="A127" s="228">
        <v>93</v>
      </c>
      <c r="B127" s="229" t="s">
        <v>30</v>
      </c>
      <c r="C127" s="230"/>
      <c r="D127" s="211">
        <f t="shared" si="11"/>
        <v>7.3968792560927014E-6</v>
      </c>
      <c r="E127" s="210">
        <f t="shared" si="9"/>
        <v>-2.6495259304536179E-6</v>
      </c>
      <c r="F127" s="210">
        <f t="shared" si="13"/>
        <v>1.0046405186546319E-5</v>
      </c>
      <c r="G127" s="210">
        <f t="shared" si="12"/>
        <v>-8.0490418432263165E-4</v>
      </c>
      <c r="H127" s="212"/>
      <c r="I127" s="233"/>
      <c r="J127" s="211">
        <f>+K127+L127</f>
        <v>2.2190637768278106E-5</v>
      </c>
      <c r="K127" s="211">
        <f>SUM(E125:E127)</f>
        <v>-7.8485583933601168E-6</v>
      </c>
      <c r="L127" s="213">
        <f>F125+F126+F127+C125+C126+C127</f>
        <v>3.0039196161638224E-5</v>
      </c>
      <c r="M127" s="235"/>
      <c r="N127" s="92"/>
      <c r="O127" s="224"/>
      <c r="P127" s="221"/>
      <c r="Q127" s="221"/>
      <c r="R127" s="221"/>
      <c r="S127" s="227"/>
      <c r="T127" s="170"/>
      <c r="U127" s="170"/>
      <c r="V127" s="170"/>
      <c r="W127" s="170"/>
      <c r="X127" s="170"/>
    </row>
    <row r="128" spans="1:24" ht="14.4" x14ac:dyDescent="0.3">
      <c r="A128" s="225">
        <v>94</v>
      </c>
      <c r="B128" s="226" t="s">
        <v>30</v>
      </c>
      <c r="C128" s="195"/>
      <c r="D128" s="216">
        <f t="shared" si="11"/>
        <v>7.3968792560927014E-6</v>
      </c>
      <c r="E128" s="215">
        <f t="shared" si="9"/>
        <v>-2.6830139477421057E-6</v>
      </c>
      <c r="F128" s="215">
        <f t="shared" si="13"/>
        <v>1.0079893203834807E-5</v>
      </c>
      <c r="G128" s="215">
        <f t="shared" si="12"/>
        <v>-8.1498407752646641E-4</v>
      </c>
      <c r="H128" s="170"/>
      <c r="I128" s="218"/>
      <c r="J128" s="218"/>
      <c r="K128" s="218"/>
      <c r="L128" s="234"/>
      <c r="M128" s="235"/>
      <c r="N128" s="92"/>
      <c r="O128" s="224"/>
      <c r="P128" s="221"/>
      <c r="Q128" s="221"/>
      <c r="R128" s="221"/>
      <c r="S128" s="227"/>
      <c r="T128" s="170"/>
      <c r="U128" s="170"/>
      <c r="V128" s="170"/>
      <c r="W128" s="170"/>
      <c r="X128" s="170"/>
    </row>
    <row r="129" spans="1:24" ht="14.4" x14ac:dyDescent="0.3">
      <c r="A129" s="225">
        <v>95</v>
      </c>
      <c r="B129" s="226" t="s">
        <v>30</v>
      </c>
      <c r="C129" s="195"/>
      <c r="D129" s="202">
        <f t="shared" si="11"/>
        <v>7.3968792560927014E-6</v>
      </c>
      <c r="E129" s="185">
        <f t="shared" si="9"/>
        <v>-2.7166135917548883E-6</v>
      </c>
      <c r="F129" s="185">
        <f t="shared" si="13"/>
        <v>1.011349284784759E-5</v>
      </c>
      <c r="G129" s="215">
        <f t="shared" si="12"/>
        <v>-8.2509757037431397E-4</v>
      </c>
      <c r="H129" s="170"/>
      <c r="I129" s="204"/>
      <c r="J129" s="204"/>
      <c r="K129" s="204"/>
      <c r="L129" s="236"/>
      <c r="M129" s="235"/>
      <c r="N129" s="92"/>
      <c r="O129" s="224"/>
      <c r="P129" s="221"/>
      <c r="Q129" s="221"/>
      <c r="R129" s="221"/>
      <c r="S129" s="227"/>
      <c r="T129" s="170"/>
      <c r="U129" s="170"/>
      <c r="V129" s="170"/>
      <c r="W129" s="170"/>
      <c r="X129" s="170"/>
    </row>
    <row r="130" spans="1:24" ht="15" thickBot="1" x14ac:dyDescent="0.35">
      <c r="A130" s="228">
        <v>96</v>
      </c>
      <c r="B130" s="229" t="s">
        <v>30</v>
      </c>
      <c r="C130" s="230"/>
      <c r="D130" s="211">
        <f t="shared" si="11"/>
        <v>7.3968792560927014E-6</v>
      </c>
      <c r="E130" s="210">
        <f t="shared" si="9"/>
        <v>-2.7503252345810468E-6</v>
      </c>
      <c r="F130" s="210">
        <f t="shared" si="13"/>
        <v>1.0147204490673748E-5</v>
      </c>
      <c r="G130" s="210">
        <f t="shared" si="12"/>
        <v>-8.3524477486498767E-4</v>
      </c>
      <c r="H130" s="212"/>
      <c r="I130" s="233"/>
      <c r="J130" s="211">
        <f>+K130+L130</f>
        <v>2.2190637768278102E-5</v>
      </c>
      <c r="K130" s="211">
        <f>SUM(E128:E130)</f>
        <v>-8.1499527740780404E-6</v>
      </c>
      <c r="L130" s="213">
        <f>F128+F129+F130+C128+C129+C130</f>
        <v>3.0340590542356143E-5</v>
      </c>
      <c r="M130" s="235"/>
      <c r="N130" s="92"/>
      <c r="O130" s="224"/>
      <c r="P130" s="221"/>
      <c r="Q130" s="221"/>
      <c r="R130" s="221"/>
      <c r="S130" s="227"/>
      <c r="T130" s="170"/>
      <c r="U130" s="170"/>
      <c r="V130" s="170"/>
      <c r="W130" s="170"/>
      <c r="X130" s="170"/>
    </row>
    <row r="131" spans="1:24" ht="14.4" x14ac:dyDescent="0.3">
      <c r="A131" s="225">
        <v>97</v>
      </c>
      <c r="B131" s="226" t="s">
        <v>30</v>
      </c>
      <c r="C131" s="195"/>
      <c r="D131" s="216">
        <f t="shared" si="11"/>
        <v>7.3968792560927014E-6</v>
      </c>
      <c r="E131" s="215">
        <f t="shared" si="9"/>
        <v>-2.784149249549959E-6</v>
      </c>
      <c r="F131" s="215">
        <f t="shared" si="13"/>
        <v>1.018102850564266E-5</v>
      </c>
      <c r="G131" s="215">
        <f t="shared" si="12"/>
        <v>-8.4542580337063035E-4</v>
      </c>
      <c r="H131" s="170"/>
      <c r="I131" s="218"/>
      <c r="J131" s="218"/>
      <c r="K131" s="218"/>
      <c r="L131" s="234"/>
      <c r="M131" s="235"/>
      <c r="N131" s="92"/>
      <c r="O131" s="224"/>
      <c r="P131" s="221"/>
      <c r="Q131" s="221"/>
      <c r="R131" s="221"/>
      <c r="S131" s="227"/>
      <c r="T131" s="170"/>
      <c r="U131" s="170"/>
      <c r="V131" s="170"/>
      <c r="W131" s="170"/>
      <c r="X131" s="170"/>
    </row>
    <row r="132" spans="1:24" ht="14.4" x14ac:dyDescent="0.3">
      <c r="A132" s="225">
        <v>98</v>
      </c>
      <c r="B132" s="226" t="s">
        <v>30</v>
      </c>
      <c r="C132" s="195"/>
      <c r="D132" s="202">
        <f t="shared" si="11"/>
        <v>7.3968792560927014E-6</v>
      </c>
      <c r="E132" s="185">
        <f t="shared" si="9"/>
        <v>-2.8180860112354349E-6</v>
      </c>
      <c r="F132" s="185">
        <f t="shared" si="13"/>
        <v>1.0214965267328135E-5</v>
      </c>
      <c r="G132" s="215">
        <f t="shared" si="12"/>
        <v>-8.5564076863795847E-4</v>
      </c>
      <c r="H132" s="170"/>
      <c r="I132" s="204"/>
      <c r="J132" s="204"/>
      <c r="K132" s="204"/>
      <c r="L132" s="236"/>
      <c r="M132" s="235"/>
      <c r="N132" s="92"/>
      <c r="O132" s="224"/>
      <c r="P132" s="221"/>
      <c r="Q132" s="221"/>
      <c r="R132" s="221"/>
      <c r="S132" s="227"/>
      <c r="T132" s="170"/>
      <c r="U132" s="170"/>
      <c r="V132" s="170"/>
      <c r="W132" s="170"/>
      <c r="X132" s="170"/>
    </row>
    <row r="133" spans="1:24" ht="15" thickBot="1" x14ac:dyDescent="0.35">
      <c r="A133" s="228">
        <v>99</v>
      </c>
      <c r="B133" s="229" t="s">
        <v>30</v>
      </c>
      <c r="C133" s="230"/>
      <c r="D133" s="211">
        <f t="shared" si="11"/>
        <v>7.3968792560927014E-6</v>
      </c>
      <c r="E133" s="210">
        <f t="shared" si="9"/>
        <v>-2.8521358954598619E-6</v>
      </c>
      <c r="F133" s="210">
        <f t="shared" si="13"/>
        <v>1.0249015151552564E-5</v>
      </c>
      <c r="G133" s="210">
        <f t="shared" si="12"/>
        <v>-8.6588978378951105E-4</v>
      </c>
      <c r="H133" s="212"/>
      <c r="I133" s="233"/>
      <c r="J133" s="211">
        <f>+K133+L133</f>
        <v>2.2190637768278106E-5</v>
      </c>
      <c r="K133" s="211">
        <f>SUM(E131:E133)</f>
        <v>-8.4543711562452566E-6</v>
      </c>
      <c r="L133" s="213">
        <f>F131+F132+F133+C131+C132+C133</f>
        <v>3.0645008924523361E-5</v>
      </c>
      <c r="M133" s="235"/>
      <c r="N133" s="92"/>
      <c r="O133" s="224"/>
      <c r="P133" s="221"/>
      <c r="Q133" s="221"/>
      <c r="R133" s="221"/>
      <c r="S133" s="227"/>
      <c r="T133" s="170"/>
      <c r="U133" s="170"/>
      <c r="V133" s="170"/>
      <c r="W133" s="170"/>
      <c r="X133" s="170"/>
    </row>
    <row r="134" spans="1:24" ht="14.4" x14ac:dyDescent="0.3">
      <c r="A134" s="225">
        <v>100</v>
      </c>
      <c r="B134" s="226" t="s">
        <v>30</v>
      </c>
      <c r="C134" s="195"/>
      <c r="D134" s="216">
        <f t="shared" si="11"/>
        <v>7.3968792560927014E-6</v>
      </c>
      <c r="E134" s="215">
        <f t="shared" si="9"/>
        <v>-2.8862992792983706E-6</v>
      </c>
      <c r="F134" s="215">
        <f t="shared" si="13"/>
        <v>1.0283178535391072E-5</v>
      </c>
      <c r="G134" s="215">
        <f t="shared" si="12"/>
        <v>-8.761729623249021E-4</v>
      </c>
      <c r="H134" s="170"/>
      <c r="I134" s="218"/>
      <c r="J134" s="218"/>
      <c r="K134" s="218"/>
      <c r="L134" s="234"/>
      <c r="M134" s="235"/>
      <c r="N134" s="92"/>
      <c r="O134" s="224"/>
      <c r="P134" s="221"/>
      <c r="Q134" s="221"/>
      <c r="R134" s="221"/>
      <c r="S134" s="227"/>
      <c r="T134" s="170"/>
      <c r="U134" s="170"/>
      <c r="V134" s="170"/>
      <c r="W134" s="170"/>
      <c r="X134" s="170"/>
    </row>
    <row r="135" spans="1:24" ht="14.4" x14ac:dyDescent="0.3">
      <c r="A135" s="225">
        <v>101</v>
      </c>
      <c r="B135" s="226" t="s">
        <v>30</v>
      </c>
      <c r="C135" s="195"/>
      <c r="D135" s="202">
        <f t="shared" si="11"/>
        <v>7.3968792560927014E-6</v>
      </c>
      <c r="E135" s="185">
        <f t="shared" si="9"/>
        <v>-2.9205765410830071E-6</v>
      </c>
      <c r="F135" s="185">
        <f t="shared" si="13"/>
        <v>1.0317455797175708E-5</v>
      </c>
      <c r="G135" s="215">
        <f t="shared" si="12"/>
        <v>-8.8649041812207785E-4</v>
      </c>
      <c r="H135" s="170"/>
      <c r="I135" s="204"/>
      <c r="J135" s="204"/>
      <c r="K135" s="204"/>
      <c r="L135" s="236"/>
      <c r="M135" s="235"/>
      <c r="N135" s="92"/>
      <c r="O135" s="224"/>
      <c r="P135" s="221"/>
      <c r="Q135" s="221"/>
      <c r="R135" s="221"/>
      <c r="S135" s="227"/>
      <c r="T135" s="170"/>
      <c r="U135" s="170"/>
      <c r="V135" s="170"/>
      <c r="W135" s="170"/>
      <c r="X135" s="170"/>
    </row>
    <row r="136" spans="1:24" ht="15" thickBot="1" x14ac:dyDescent="0.35">
      <c r="A136" s="228">
        <v>102</v>
      </c>
      <c r="B136" s="229" t="s">
        <v>30</v>
      </c>
      <c r="C136" s="230"/>
      <c r="D136" s="211">
        <f t="shared" si="11"/>
        <v>7.3968792560927014E-6</v>
      </c>
      <c r="E136" s="210">
        <f t="shared" si="9"/>
        <v>-2.9549680604069263E-6</v>
      </c>
      <c r="F136" s="210">
        <f t="shared" si="13"/>
        <v>1.0351847316499627E-5</v>
      </c>
      <c r="G136" s="210">
        <f t="shared" si="12"/>
        <v>-8.9684226543857749E-4</v>
      </c>
      <c r="H136" s="212"/>
      <c r="I136" s="233"/>
      <c r="J136" s="211">
        <f>+K136+L136</f>
        <v>2.2190637768278102E-5</v>
      </c>
      <c r="K136" s="211">
        <f>SUM(E134:E136)</f>
        <v>-8.7618438807883035E-6</v>
      </c>
      <c r="L136" s="213">
        <f>F134+F135+F136+C134+C135+C136</f>
        <v>3.0952481649066406E-5</v>
      </c>
      <c r="M136" s="235"/>
      <c r="N136" s="92"/>
      <c r="O136" s="224"/>
      <c r="P136" s="221"/>
      <c r="Q136" s="221"/>
      <c r="R136" s="221"/>
      <c r="S136" s="227"/>
      <c r="T136" s="170"/>
      <c r="U136" s="170"/>
      <c r="V136" s="170"/>
      <c r="W136" s="170"/>
      <c r="X136" s="170"/>
    </row>
    <row r="137" spans="1:24" ht="14.4" x14ac:dyDescent="0.3">
      <c r="A137" s="225">
        <v>103</v>
      </c>
      <c r="B137" s="226" t="s">
        <v>30</v>
      </c>
      <c r="C137" s="195"/>
      <c r="D137" s="216">
        <f t="shared" si="11"/>
        <v>7.3968792560927014E-6</v>
      </c>
      <c r="E137" s="215">
        <f t="shared" si="9"/>
        <v>-2.9894742181285917E-6</v>
      </c>
      <c r="F137" s="215">
        <f t="shared" si="13"/>
        <v>1.0386353474221293E-5</v>
      </c>
      <c r="G137" s="215">
        <f t="shared" si="12"/>
        <v>-9.0722861891279877E-4</v>
      </c>
      <c r="H137" s="170"/>
      <c r="I137" s="218"/>
      <c r="J137" s="218"/>
      <c r="K137" s="218"/>
      <c r="L137" s="234"/>
      <c r="M137" s="235"/>
      <c r="N137" s="92"/>
      <c r="O137" s="224"/>
      <c r="P137" s="221"/>
      <c r="Q137" s="221"/>
      <c r="R137" s="221"/>
      <c r="S137" s="227"/>
      <c r="T137" s="170"/>
      <c r="U137" s="170"/>
      <c r="V137" s="170"/>
      <c r="W137" s="170"/>
      <c r="X137" s="170"/>
    </row>
    <row r="138" spans="1:24" ht="14.4" x14ac:dyDescent="0.3">
      <c r="A138" s="225">
        <v>104</v>
      </c>
      <c r="B138" s="226" t="s">
        <v>30</v>
      </c>
      <c r="C138" s="195"/>
      <c r="D138" s="202">
        <f t="shared" si="11"/>
        <v>7.3968792560927014E-6</v>
      </c>
      <c r="E138" s="185">
        <f t="shared" si="9"/>
        <v>-3.024095396375996E-6</v>
      </c>
      <c r="F138" s="185">
        <f t="shared" si="13"/>
        <v>1.0420974652468698E-5</v>
      </c>
      <c r="G138" s="215">
        <f t="shared" si="12"/>
        <v>-9.1764959356526745E-4</v>
      </c>
      <c r="H138" s="170"/>
      <c r="I138" s="204"/>
      <c r="J138" s="204"/>
      <c r="K138" s="204"/>
      <c r="L138" s="236"/>
      <c r="M138" s="235"/>
      <c r="N138" s="92"/>
      <c r="O138" s="224"/>
      <c r="P138" s="221"/>
      <c r="Q138" s="221"/>
      <c r="R138" s="221"/>
      <c r="S138" s="227"/>
      <c r="T138" s="170"/>
      <c r="U138" s="170"/>
      <c r="V138" s="170"/>
      <c r="W138" s="170"/>
      <c r="X138" s="170"/>
    </row>
    <row r="139" spans="1:24" ht="15" thickBot="1" x14ac:dyDescent="0.35">
      <c r="A139" s="228">
        <v>105</v>
      </c>
      <c r="B139" s="229" t="s">
        <v>30</v>
      </c>
      <c r="C139" s="230"/>
      <c r="D139" s="211">
        <f t="shared" si="11"/>
        <v>7.3968792560927014E-6</v>
      </c>
      <c r="E139" s="210">
        <f t="shared" si="9"/>
        <v>-3.0588319785508916E-6</v>
      </c>
      <c r="F139" s="210">
        <f t="shared" si="13"/>
        <v>1.0455711234643592E-5</v>
      </c>
      <c r="G139" s="210">
        <f t="shared" si="12"/>
        <v>-9.2810530479991104E-4</v>
      </c>
      <c r="H139" s="212"/>
      <c r="I139" s="233"/>
      <c r="J139" s="211">
        <f>+K139+L139</f>
        <v>2.2190637768278106E-5</v>
      </c>
      <c r="K139" s="211">
        <f>SUM(E137:E139)</f>
        <v>-9.0724015930554789E-6</v>
      </c>
      <c r="L139" s="213">
        <f>F137+F138+F139+C137+C138+C139</f>
        <v>3.1263039361333585E-5</v>
      </c>
      <c r="M139" s="235"/>
      <c r="N139" s="92"/>
      <c r="O139" s="224"/>
      <c r="P139" s="221"/>
      <c r="Q139" s="221"/>
      <c r="R139" s="221"/>
      <c r="S139" s="227"/>
      <c r="T139" s="170"/>
      <c r="U139" s="170"/>
      <c r="V139" s="170"/>
      <c r="W139" s="170"/>
      <c r="X139" s="170"/>
    </row>
    <row r="140" spans="1:24" ht="14.4" x14ac:dyDescent="0.3">
      <c r="A140" s="225">
        <v>106</v>
      </c>
      <c r="B140" s="226" t="s">
        <v>30</v>
      </c>
      <c r="C140" s="195"/>
      <c r="D140" s="216">
        <f t="shared" si="11"/>
        <v>7.3968792560927014E-6</v>
      </c>
      <c r="E140" s="215">
        <f t="shared" si="9"/>
        <v>-3.0936843493330368E-6</v>
      </c>
      <c r="F140" s="215">
        <f t="shared" si="13"/>
        <v>1.0490563605425738E-5</v>
      </c>
      <c r="G140" s="215">
        <f t="shared" si="12"/>
        <v>-9.3859586840533676E-4</v>
      </c>
      <c r="H140" s="170"/>
      <c r="I140" s="218"/>
      <c r="J140" s="218"/>
      <c r="K140" s="218"/>
      <c r="L140" s="234"/>
      <c r="M140" s="235"/>
      <c r="N140" s="92"/>
      <c r="O140" s="224"/>
      <c r="P140" s="221"/>
      <c r="Q140" s="221"/>
      <c r="R140" s="221"/>
      <c r="S140" s="227"/>
      <c r="T140" s="170"/>
      <c r="U140" s="170"/>
      <c r="V140" s="170"/>
      <c r="W140" s="170"/>
      <c r="X140" s="170"/>
    </row>
    <row r="141" spans="1:24" ht="14.4" x14ac:dyDescent="0.3">
      <c r="A141" s="225">
        <v>107</v>
      </c>
      <c r="B141" s="226" t="s">
        <v>30</v>
      </c>
      <c r="C141" s="195"/>
      <c r="D141" s="202">
        <f t="shared" si="11"/>
        <v>7.3968792560927014E-6</v>
      </c>
      <c r="E141" s="185">
        <f t="shared" si="9"/>
        <v>-3.1286528946844562E-6</v>
      </c>
      <c r="F141" s="185">
        <f t="shared" si="13"/>
        <v>1.0525532150777157E-5</v>
      </c>
      <c r="G141" s="215">
        <f t="shared" si="12"/>
        <v>-9.4912140055611392E-4</v>
      </c>
      <c r="H141" s="170"/>
      <c r="I141" s="204"/>
      <c r="J141" s="204"/>
      <c r="K141" s="204"/>
      <c r="L141" s="236"/>
      <c r="M141" s="235"/>
      <c r="N141" s="92"/>
      <c r="O141" s="224"/>
      <c r="P141" s="221"/>
      <c r="Q141" s="221"/>
      <c r="R141" s="221"/>
      <c r="S141" s="227"/>
      <c r="T141" s="170"/>
      <c r="U141" s="170"/>
      <c r="V141" s="170"/>
      <c r="W141" s="170"/>
      <c r="X141" s="170"/>
    </row>
    <row r="142" spans="1:24" ht="15" thickBot="1" x14ac:dyDescent="0.35">
      <c r="A142" s="228">
        <v>108</v>
      </c>
      <c r="B142" s="229" t="s">
        <v>30</v>
      </c>
      <c r="C142" s="230"/>
      <c r="D142" s="211">
        <f t="shared" si="11"/>
        <v>7.3968792560927014E-6</v>
      </c>
      <c r="E142" s="210">
        <f t="shared" si="9"/>
        <v>-3.1637380018537135E-6</v>
      </c>
      <c r="F142" s="210">
        <f t="shared" si="13"/>
        <v>1.0560617257946415E-5</v>
      </c>
      <c r="G142" s="210">
        <f t="shared" si="12"/>
        <v>-9.5968201781406034E-4</v>
      </c>
      <c r="H142" s="212"/>
      <c r="I142" s="233"/>
      <c r="J142" s="211">
        <f>+K142+L142</f>
        <v>2.2190637768278106E-5</v>
      </c>
      <c r="K142" s="211">
        <f>SUM(E140:E142)</f>
        <v>-9.3860752458712061E-6</v>
      </c>
      <c r="L142" s="213">
        <f>F140+F141+F142+C140+C141+C142</f>
        <v>3.1576713014149314E-5</v>
      </c>
      <c r="M142" s="235"/>
      <c r="N142" s="92"/>
      <c r="O142" s="224"/>
      <c r="P142" s="221"/>
      <c r="Q142" s="221"/>
      <c r="R142" s="221"/>
      <c r="S142" s="227"/>
      <c r="T142" s="170"/>
      <c r="U142" s="170"/>
      <c r="V142" s="170"/>
      <c r="W142" s="170"/>
      <c r="X142" s="170"/>
    </row>
    <row r="143" spans="1:24" ht="14.4" x14ac:dyDescent="0.3">
      <c r="A143" s="225">
        <v>109</v>
      </c>
      <c r="B143" s="226" t="s">
        <v>30</v>
      </c>
      <c r="C143" s="195"/>
      <c r="D143" s="216">
        <f t="shared" si="11"/>
        <v>7.3968792560927014E-6</v>
      </c>
      <c r="E143" s="215">
        <f t="shared" si="9"/>
        <v>-3.1989400593802015E-6</v>
      </c>
      <c r="F143" s="215">
        <f t="shared" si="13"/>
        <v>1.0595819315472903E-5</v>
      </c>
      <c r="G143" s="215">
        <f t="shared" si="12"/>
        <v>-9.7027783712953319E-4</v>
      </c>
      <c r="H143" s="170"/>
      <c r="I143" s="218"/>
      <c r="J143" s="218"/>
      <c r="K143" s="218"/>
      <c r="L143" s="234"/>
      <c r="M143" s="235"/>
      <c r="N143" s="92"/>
      <c r="O143" s="224"/>
      <c r="P143" s="221"/>
      <c r="Q143" s="221"/>
      <c r="R143" s="221"/>
      <c r="S143" s="227"/>
      <c r="T143" s="170"/>
      <c r="U143" s="170"/>
      <c r="V143" s="170"/>
      <c r="W143" s="170"/>
      <c r="X143" s="170"/>
    </row>
    <row r="144" spans="1:24" ht="14.4" x14ac:dyDescent="0.3">
      <c r="A144" s="225">
        <v>110</v>
      </c>
      <c r="B144" s="226" t="s">
        <v>30</v>
      </c>
      <c r="C144" s="195"/>
      <c r="D144" s="202">
        <f t="shared" si="11"/>
        <v>7.3968792560927014E-6</v>
      </c>
      <c r="E144" s="185">
        <f t="shared" si="9"/>
        <v>-3.2342594570984442E-6</v>
      </c>
      <c r="F144" s="185">
        <f t="shared" si="13"/>
        <v>1.0631138713191145E-5</v>
      </c>
      <c r="G144" s="215">
        <f t="shared" si="12"/>
        <v>-9.8090897584272429E-4</v>
      </c>
      <c r="H144" s="170"/>
      <c r="I144" s="204"/>
      <c r="J144" s="204"/>
      <c r="K144" s="204"/>
      <c r="L144" s="236"/>
      <c r="M144" s="235"/>
      <c r="N144" s="92"/>
      <c r="O144" s="224"/>
      <c r="P144" s="221"/>
      <c r="Q144" s="221"/>
      <c r="R144" s="221"/>
      <c r="S144" s="227"/>
      <c r="T144" s="170"/>
      <c r="U144" s="170"/>
      <c r="V144" s="170"/>
      <c r="W144" s="170"/>
      <c r="X144" s="170"/>
    </row>
    <row r="145" spans="1:24" ht="15" thickBot="1" x14ac:dyDescent="0.35">
      <c r="A145" s="228">
        <v>111</v>
      </c>
      <c r="B145" s="229" t="s">
        <v>30</v>
      </c>
      <c r="C145" s="230"/>
      <c r="D145" s="211">
        <f t="shared" si="11"/>
        <v>7.3968792560927014E-6</v>
      </c>
      <c r="E145" s="210">
        <f t="shared" si="9"/>
        <v>-3.2696965861424145E-6</v>
      </c>
      <c r="F145" s="210">
        <f t="shared" si="13"/>
        <v>1.0666575842235116E-5</v>
      </c>
      <c r="G145" s="210">
        <f t="shared" si="12"/>
        <v>-9.915755516849594E-4</v>
      </c>
      <c r="H145" s="212"/>
      <c r="I145" s="233"/>
      <c r="J145" s="211">
        <f>+K145+L145</f>
        <v>2.2190637768278102E-5</v>
      </c>
      <c r="K145" s="211">
        <f>SUM(E143:E145)</f>
        <v>-9.702896102621061E-6</v>
      </c>
      <c r="L145" s="213">
        <f>F143+F144+F145+C143+C144+C145</f>
        <v>3.1893533870899164E-5</v>
      </c>
      <c r="M145" s="235"/>
      <c r="N145" s="92"/>
      <c r="O145" s="224"/>
      <c r="P145" s="221"/>
      <c r="Q145" s="221"/>
      <c r="R145" s="221"/>
      <c r="S145" s="227"/>
      <c r="T145" s="170"/>
      <c r="U145" s="170"/>
      <c r="V145" s="170"/>
      <c r="W145" s="170"/>
      <c r="X145" s="170"/>
    </row>
    <row r="146" spans="1:24" ht="14.4" x14ac:dyDescent="0.3">
      <c r="A146" s="225">
        <v>112</v>
      </c>
      <c r="B146" s="226" t="s">
        <v>30</v>
      </c>
      <c r="C146" s="195"/>
      <c r="D146" s="216">
        <f t="shared" si="11"/>
        <v>7.3968792560927014E-6</v>
      </c>
      <c r="E146" s="215">
        <f t="shared" si="9"/>
        <v>-3.3052518389498648E-6</v>
      </c>
      <c r="F146" s="215">
        <f t="shared" si="13"/>
        <v>1.0702131095042567E-5</v>
      </c>
      <c r="G146" s="215">
        <f t="shared" si="12"/>
        <v>-1.002277682780002E-3</v>
      </c>
      <c r="H146" s="170"/>
      <c r="I146" s="218"/>
      <c r="J146" s="218"/>
      <c r="K146" s="218"/>
      <c r="L146" s="234"/>
      <c r="M146" s="235"/>
      <c r="N146" s="92"/>
      <c r="O146" s="224"/>
      <c r="P146" s="221"/>
      <c r="Q146" s="221"/>
      <c r="R146" s="221"/>
      <c r="S146" s="227"/>
      <c r="T146" s="170"/>
      <c r="U146" s="170"/>
      <c r="V146" s="170"/>
      <c r="W146" s="170"/>
      <c r="X146" s="170"/>
    </row>
    <row r="147" spans="1:24" ht="14.4" x14ac:dyDescent="0.3">
      <c r="A147" s="225">
        <v>113</v>
      </c>
      <c r="B147" s="226" t="s">
        <v>30</v>
      </c>
      <c r="C147" s="195"/>
      <c r="D147" s="202">
        <f t="shared" si="11"/>
        <v>7.3968792560927014E-6</v>
      </c>
      <c r="E147" s="185">
        <f t="shared" si="9"/>
        <v>-3.3409256092666736E-6</v>
      </c>
      <c r="F147" s="185">
        <f t="shared" si="13"/>
        <v>1.0737804865359374E-5</v>
      </c>
      <c r="G147" s="215">
        <f t="shared" si="12"/>
        <v>-1.0130154876453613E-3</v>
      </c>
      <c r="H147" s="170"/>
      <c r="I147" s="204"/>
      <c r="J147" s="204"/>
      <c r="K147" s="204"/>
      <c r="L147" s="236"/>
      <c r="M147" s="235"/>
      <c r="N147" s="92"/>
      <c r="O147" s="224"/>
      <c r="P147" s="221"/>
      <c r="Q147" s="221"/>
      <c r="R147" s="221"/>
      <c r="S147" s="227"/>
      <c r="T147" s="170"/>
      <c r="U147" s="170"/>
      <c r="V147" s="170"/>
      <c r="W147" s="170"/>
      <c r="X147" s="170"/>
    </row>
    <row r="148" spans="1:24" ht="15" thickBot="1" x14ac:dyDescent="0.35">
      <c r="A148" s="228">
        <v>114</v>
      </c>
      <c r="B148" s="229" t="s">
        <v>30</v>
      </c>
      <c r="C148" s="230"/>
      <c r="D148" s="211">
        <f t="shared" si="11"/>
        <v>7.3968792560927014E-6</v>
      </c>
      <c r="E148" s="210">
        <f t="shared" si="9"/>
        <v>-3.3767182921512044E-6</v>
      </c>
      <c r="F148" s="210">
        <f t="shared" si="13"/>
        <v>1.0773597548243906E-5</v>
      </c>
      <c r="G148" s="237">
        <f t="shared" si="12"/>
        <v>-1.0237890851936052E-3</v>
      </c>
      <c r="H148" s="212"/>
      <c r="I148" s="233"/>
      <c r="J148" s="211">
        <f>+K148+L148</f>
        <v>2.2190637768278106E-5</v>
      </c>
      <c r="K148" s="211">
        <f>SUM(E146:E148)</f>
        <v>-1.0022895740367743E-5</v>
      </c>
      <c r="L148" s="213">
        <f>F146+F147+F148+C146+C147+C148</f>
        <v>3.2213533508645849E-5</v>
      </c>
      <c r="M148" s="235"/>
      <c r="N148" s="92"/>
      <c r="O148" s="224"/>
      <c r="P148" s="221"/>
      <c r="Q148" s="221"/>
      <c r="R148" s="221"/>
      <c r="S148" s="227"/>
      <c r="T148" s="170"/>
      <c r="U148" s="170"/>
      <c r="V148" s="170"/>
      <c r="W148" s="170"/>
      <c r="X148" s="170"/>
    </row>
    <row r="149" spans="1:24" ht="14.4" x14ac:dyDescent="0.3">
      <c r="A149" s="225">
        <v>115</v>
      </c>
      <c r="B149" s="226" t="s">
        <v>30</v>
      </c>
      <c r="C149" s="195"/>
      <c r="D149" s="216">
        <f t="shared" si="11"/>
        <v>7.3968792560927014E-6</v>
      </c>
      <c r="E149" s="215">
        <f t="shared" si="9"/>
        <v>-3.4126302839786843E-6</v>
      </c>
      <c r="F149" s="215">
        <f t="shared" si="13"/>
        <v>1.0809509540071385E-5</v>
      </c>
      <c r="G149" s="215">
        <f t="shared" si="12"/>
        <v>-1.0345985947336767E-3</v>
      </c>
      <c r="H149" s="170"/>
      <c r="I149" s="218"/>
      <c r="J149" s="218"/>
      <c r="K149" s="218"/>
      <c r="L149" s="234"/>
      <c r="M149" s="235"/>
      <c r="N149" s="92"/>
      <c r="O149" s="224"/>
      <c r="P149" s="221"/>
      <c r="Q149" s="221"/>
      <c r="R149" s="221"/>
      <c r="S149" s="227"/>
      <c r="T149" s="170"/>
      <c r="U149" s="170"/>
      <c r="V149" s="170"/>
      <c r="W149" s="170"/>
      <c r="X149" s="170"/>
    </row>
    <row r="150" spans="1:24" ht="14.4" x14ac:dyDescent="0.3">
      <c r="A150" s="225">
        <v>116</v>
      </c>
      <c r="B150" s="226" t="s">
        <v>30</v>
      </c>
      <c r="C150" s="195"/>
      <c r="D150" s="202">
        <f t="shared" si="11"/>
        <v>7.3968792560927014E-6</v>
      </c>
      <c r="E150" s="185">
        <f t="shared" si="9"/>
        <v>-3.4486619824455889E-6</v>
      </c>
      <c r="F150" s="185">
        <f t="shared" si="13"/>
        <v>1.084554123853829E-5</v>
      </c>
      <c r="G150" s="215">
        <f t="shared" si="12"/>
        <v>-1.045444135972215E-3</v>
      </c>
      <c r="H150" s="170"/>
      <c r="I150" s="204"/>
      <c r="J150" s="204"/>
      <c r="K150" s="204"/>
      <c r="L150" s="236"/>
      <c r="M150" s="235"/>
      <c r="N150" s="92"/>
      <c r="O150" s="224"/>
      <c r="P150" s="221"/>
      <c r="Q150" s="221"/>
      <c r="R150" s="221"/>
      <c r="S150" s="227"/>
      <c r="T150" s="170"/>
      <c r="U150" s="170"/>
      <c r="V150" s="170"/>
      <c r="W150" s="170"/>
      <c r="X150" s="170"/>
    </row>
    <row r="151" spans="1:24" ht="15" thickBot="1" x14ac:dyDescent="0.35">
      <c r="A151" s="228">
        <v>117</v>
      </c>
      <c r="B151" s="229" t="s">
        <v>30</v>
      </c>
      <c r="C151" s="230"/>
      <c r="D151" s="211">
        <f t="shared" si="11"/>
        <v>7.3968792560927014E-6</v>
      </c>
      <c r="E151" s="210">
        <f t="shared" si="9"/>
        <v>-3.4848137865740502E-6</v>
      </c>
      <c r="F151" s="210">
        <f t="shared" si="13"/>
        <v>1.0881693042666752E-5</v>
      </c>
      <c r="G151" s="210">
        <f t="shared" si="12"/>
        <v>-1.0563258290148818E-3</v>
      </c>
      <c r="H151" s="212"/>
      <c r="I151" s="233"/>
      <c r="J151" s="211">
        <f>+K151+L151</f>
        <v>2.2190637768278099E-5</v>
      </c>
      <c r="K151" s="211">
        <f>SUM(E149:E151)</f>
        <v>-1.0346106052998323E-5</v>
      </c>
      <c r="L151" s="213">
        <f>F149+F150+F151+C149+C150+C151</f>
        <v>3.2536743821276424E-5</v>
      </c>
      <c r="M151" s="235"/>
      <c r="N151" s="92"/>
      <c r="O151" s="224"/>
      <c r="P151" s="221"/>
      <c r="Q151" s="221"/>
      <c r="R151" s="221"/>
      <c r="S151" s="227"/>
      <c r="T151" s="170"/>
      <c r="U151" s="170"/>
      <c r="V151" s="170"/>
      <c r="W151" s="170"/>
      <c r="X151" s="170"/>
    </row>
    <row r="152" spans="1:24" ht="14.4" x14ac:dyDescent="0.3">
      <c r="A152" s="225">
        <v>118</v>
      </c>
      <c r="B152" s="226" t="s">
        <v>30</v>
      </c>
      <c r="C152" s="195"/>
      <c r="D152" s="216">
        <f t="shared" si="11"/>
        <v>7.3968792560927014E-6</v>
      </c>
      <c r="E152" s="215">
        <f t="shared" si="9"/>
        <v>-3.5210860967162731E-6</v>
      </c>
      <c r="F152" s="215">
        <f t="shared" si="13"/>
        <v>1.0917965352808974E-5</v>
      </c>
      <c r="G152" s="215">
        <f t="shared" si="12"/>
        <v>-1.0672437943676908E-3</v>
      </c>
      <c r="H152" s="170"/>
      <c r="I152" s="218"/>
      <c r="J152" s="218"/>
      <c r="K152" s="218"/>
      <c r="L152" s="234"/>
      <c r="M152" s="235"/>
      <c r="N152" s="92"/>
      <c r="O152" s="224"/>
      <c r="P152" s="221"/>
      <c r="Q152" s="221"/>
      <c r="R152" s="221"/>
      <c r="S152" s="227"/>
      <c r="T152" s="170"/>
      <c r="U152" s="170"/>
      <c r="V152" s="170"/>
      <c r="W152" s="170"/>
      <c r="X152" s="170"/>
    </row>
    <row r="153" spans="1:24" ht="14.4" x14ac:dyDescent="0.3">
      <c r="A153" s="225">
        <v>119</v>
      </c>
      <c r="B153" s="226" t="s">
        <v>30</v>
      </c>
      <c r="C153" s="195"/>
      <c r="D153" s="202">
        <f t="shared" si="11"/>
        <v>7.3968792560927014E-6</v>
      </c>
      <c r="E153" s="185">
        <f t="shared" si="9"/>
        <v>-3.5574793145589697E-6</v>
      </c>
      <c r="F153" s="185">
        <f t="shared" si="13"/>
        <v>1.0954358570651672E-5</v>
      </c>
      <c r="G153" s="215">
        <f t="shared" si="12"/>
        <v>-1.0781981529383426E-3</v>
      </c>
      <c r="H153" s="170"/>
      <c r="I153" s="204"/>
      <c r="J153" s="204"/>
      <c r="K153" s="204"/>
      <c r="L153" s="236"/>
      <c r="M153" s="235"/>
      <c r="N153" s="92"/>
      <c r="O153" s="224"/>
      <c r="P153" s="221"/>
      <c r="Q153" s="221"/>
      <c r="R153" s="221"/>
      <c r="S153" s="227"/>
      <c r="T153" s="170"/>
      <c r="U153" s="170"/>
      <c r="V153" s="170"/>
      <c r="W153" s="170"/>
      <c r="X153" s="170"/>
    </row>
    <row r="154" spans="1:24" ht="15" thickBot="1" x14ac:dyDescent="0.35">
      <c r="A154" s="228">
        <v>120</v>
      </c>
      <c r="B154" s="229" t="s">
        <v>30</v>
      </c>
      <c r="C154" s="230"/>
      <c r="D154" s="211">
        <f t="shared" si="11"/>
        <v>7.3968792560927014E-6</v>
      </c>
      <c r="E154" s="210">
        <f t="shared" si="9"/>
        <v>-3.5939938431278088E-6</v>
      </c>
      <c r="F154" s="210">
        <f t="shared" si="13"/>
        <v>1.0990873099220511E-5</v>
      </c>
      <c r="G154" s="210">
        <f t="shared" si="12"/>
        <v>-1.0891890260375631E-3</v>
      </c>
      <c r="H154" s="212"/>
      <c r="I154" s="233"/>
      <c r="J154" s="211">
        <f>+K154+L154</f>
        <v>2.2190637768278106E-5</v>
      </c>
      <c r="K154" s="211">
        <f>SUM(E152:E154)</f>
        <v>-1.0672559254403052E-5</v>
      </c>
      <c r="L154" s="213">
        <f>F152+F153+F154+C152+C153+C154</f>
        <v>3.2863197022681156E-5</v>
      </c>
      <c r="M154" s="235"/>
      <c r="N154" s="92"/>
      <c r="O154" s="224"/>
      <c r="P154" s="221"/>
      <c r="Q154" s="221"/>
      <c r="R154" s="221"/>
      <c r="S154" s="227"/>
      <c r="T154" s="170"/>
      <c r="U154" s="170"/>
      <c r="V154" s="170"/>
      <c r="W154" s="170"/>
      <c r="X154" s="170"/>
    </row>
    <row r="155" spans="1:24" ht="14.4" x14ac:dyDescent="0.3">
      <c r="A155" s="225">
        <v>121</v>
      </c>
      <c r="B155" s="226" t="s">
        <v>30</v>
      </c>
      <c r="C155" s="195"/>
      <c r="D155" s="216">
        <f t="shared" si="11"/>
        <v>7.3968792560927014E-6</v>
      </c>
      <c r="E155" s="215">
        <f t="shared" si="9"/>
        <v>-3.6306300867918772E-6</v>
      </c>
      <c r="F155" s="215">
        <f t="shared" si="13"/>
        <v>1.1027509342884579E-5</v>
      </c>
      <c r="G155" s="215">
        <f t="shared" si="12"/>
        <v>-1.1002165353804477E-3</v>
      </c>
      <c r="H155" s="170"/>
      <c r="I155" s="218"/>
      <c r="J155" s="218"/>
      <c r="K155" s="218"/>
      <c r="L155" s="234"/>
      <c r="M155" s="235"/>
      <c r="N155" s="92"/>
      <c r="O155" s="224"/>
      <c r="P155" s="221"/>
      <c r="Q155" s="221"/>
      <c r="R155" s="221"/>
      <c r="S155" s="227"/>
      <c r="T155" s="170"/>
      <c r="U155" s="170"/>
      <c r="V155" s="170"/>
      <c r="W155" s="170"/>
      <c r="X155" s="170"/>
    </row>
    <row r="156" spans="1:24" ht="14.4" x14ac:dyDescent="0.3">
      <c r="A156" s="225">
        <v>122</v>
      </c>
      <c r="B156" s="226" t="s">
        <v>30</v>
      </c>
      <c r="C156" s="195"/>
      <c r="D156" s="202">
        <f t="shared" si="11"/>
        <v>7.3968792560927014E-6</v>
      </c>
      <c r="E156" s="185">
        <f t="shared" si="9"/>
        <v>-3.6673884512681592E-6</v>
      </c>
      <c r="F156" s="185">
        <f t="shared" si="13"/>
        <v>1.1064267707360861E-5</v>
      </c>
      <c r="G156" s="215">
        <f t="shared" si="12"/>
        <v>-1.1112808030878086E-3</v>
      </c>
      <c r="H156" s="170"/>
      <c r="I156" s="204"/>
      <c r="J156" s="204"/>
      <c r="K156" s="204"/>
      <c r="L156" s="236"/>
      <c r="M156" s="235"/>
      <c r="N156" s="92"/>
      <c r="O156" s="224"/>
      <c r="P156" s="221"/>
      <c r="Q156" s="221"/>
      <c r="R156" s="221"/>
      <c r="S156" s="227"/>
      <c r="T156" s="170"/>
      <c r="U156" s="170"/>
      <c r="V156" s="170"/>
      <c r="W156" s="170"/>
      <c r="X156" s="170"/>
    </row>
    <row r="157" spans="1:24" ht="15" thickBot="1" x14ac:dyDescent="0.35">
      <c r="A157" s="228">
        <v>123</v>
      </c>
      <c r="B157" s="229" t="s">
        <v>30</v>
      </c>
      <c r="C157" s="230"/>
      <c r="D157" s="211">
        <f t="shared" si="11"/>
        <v>7.3968792560927014E-6</v>
      </c>
      <c r="E157" s="210">
        <f t="shared" si="9"/>
        <v>-3.7042693436260286E-6</v>
      </c>
      <c r="F157" s="210">
        <f t="shared" si="13"/>
        <v>1.110114859971873E-5</v>
      </c>
      <c r="G157" s="210">
        <f t="shared" si="12"/>
        <v>-1.1223819516875274E-3</v>
      </c>
      <c r="H157" s="212"/>
      <c r="I157" s="233"/>
      <c r="J157" s="211">
        <f>+K157+L157</f>
        <v>2.2190637768278099E-5</v>
      </c>
      <c r="K157" s="211">
        <f>SUM(E155:E157)</f>
        <v>-1.1002287881686065E-5</v>
      </c>
      <c r="L157" s="213">
        <f>F155+F156+F157+C155+C156+C157</f>
        <v>3.3192925649964166E-5</v>
      </c>
      <c r="M157" s="235"/>
      <c r="N157" s="92"/>
      <c r="O157" s="224"/>
      <c r="P157" s="221"/>
      <c r="Q157" s="221"/>
      <c r="R157" s="221"/>
      <c r="S157" s="227"/>
      <c r="T157" s="170"/>
      <c r="U157" s="170"/>
      <c r="V157" s="170"/>
      <c r="W157" s="170"/>
      <c r="X157" s="170"/>
    </row>
    <row r="158" spans="1:24" ht="14.4" x14ac:dyDescent="0.3">
      <c r="A158" s="225">
        <v>124</v>
      </c>
      <c r="B158" s="226" t="s">
        <v>30</v>
      </c>
      <c r="C158" s="195"/>
      <c r="D158" s="216">
        <f t="shared" si="11"/>
        <v>7.3968792560927014E-6</v>
      </c>
      <c r="E158" s="215">
        <f t="shared" si="9"/>
        <v>-3.7412731722917581E-6</v>
      </c>
      <c r="F158" s="215">
        <f t="shared" si="13"/>
        <v>1.113815242838446E-5</v>
      </c>
      <c r="G158" s="215">
        <f t="shared" si="12"/>
        <v>-1.1335201041159119E-3</v>
      </c>
      <c r="H158" s="170"/>
      <c r="I158" s="218"/>
      <c r="J158" s="218"/>
      <c r="K158" s="218"/>
      <c r="L158" s="234"/>
      <c r="M158" s="235"/>
      <c r="N158" s="92"/>
      <c r="O158" s="224"/>
      <c r="P158" s="221"/>
      <c r="Q158" s="221"/>
      <c r="R158" s="221"/>
      <c r="S158" s="227"/>
      <c r="T158" s="170"/>
      <c r="U158" s="170"/>
      <c r="V158" s="170"/>
      <c r="W158" s="170"/>
      <c r="X158" s="170"/>
    </row>
    <row r="159" spans="1:24" ht="14.4" x14ac:dyDescent="0.3">
      <c r="A159" s="225">
        <v>125</v>
      </c>
      <c r="B159" s="226" t="s">
        <v>30</v>
      </c>
      <c r="C159" s="195"/>
      <c r="D159" s="202">
        <f t="shared" si="11"/>
        <v>7.3968792560927014E-6</v>
      </c>
      <c r="E159" s="185">
        <f t="shared" si="9"/>
        <v>-3.7784003470530401E-6</v>
      </c>
      <c r="F159" s="185">
        <f t="shared" si="13"/>
        <v>1.1175279603145742E-5</v>
      </c>
      <c r="G159" s="215">
        <f t="shared" si="12"/>
        <v>-1.1446953837190577E-3</v>
      </c>
      <c r="H159" s="170"/>
      <c r="I159" s="204"/>
      <c r="J159" s="204"/>
      <c r="K159" s="204"/>
      <c r="L159" s="236"/>
      <c r="M159" s="235"/>
      <c r="N159" s="92"/>
      <c r="O159" s="224"/>
      <c r="P159" s="221"/>
      <c r="Q159" s="221"/>
      <c r="R159" s="221"/>
      <c r="S159" s="227"/>
      <c r="T159" s="170"/>
      <c r="U159" s="170"/>
      <c r="V159" s="170"/>
      <c r="W159" s="170"/>
      <c r="X159" s="170"/>
    </row>
    <row r="160" spans="1:24" ht="15" thickBot="1" x14ac:dyDescent="0.35">
      <c r="A160" s="228">
        <v>126</v>
      </c>
      <c r="B160" s="229" t="s">
        <v>30</v>
      </c>
      <c r="C160" s="230"/>
      <c r="D160" s="211">
        <f t="shared" si="11"/>
        <v>7.3968792560927014E-6</v>
      </c>
      <c r="E160" s="210">
        <f t="shared" ref="E160:E214" si="14">G159*($C$9/12)</f>
        <v>-3.8156512790635255E-6</v>
      </c>
      <c r="F160" s="210">
        <f t="shared" si="13"/>
        <v>1.1212530535156226E-5</v>
      </c>
      <c r="G160" s="210">
        <f t="shared" si="12"/>
        <v>-1.1559079142542139E-3</v>
      </c>
      <c r="H160" s="212"/>
      <c r="I160" s="233"/>
      <c r="J160" s="211">
        <f>+K160+L160</f>
        <v>2.2190637768278102E-5</v>
      </c>
      <c r="K160" s="211">
        <f>SUM(E158:E160)</f>
        <v>-1.1335324798408325E-5</v>
      </c>
      <c r="L160" s="213">
        <f>F158+F159+F160+C158+C159+C160</f>
        <v>3.3525962566686428E-5</v>
      </c>
      <c r="M160" s="235"/>
      <c r="N160" s="92"/>
      <c r="O160" s="224"/>
      <c r="P160" s="221"/>
      <c r="Q160" s="221"/>
      <c r="R160" s="221"/>
      <c r="S160" s="227"/>
      <c r="T160" s="170"/>
      <c r="U160" s="170"/>
      <c r="V160" s="170"/>
      <c r="W160" s="170"/>
      <c r="X160" s="170"/>
    </row>
    <row r="161" spans="1:24" ht="14.4" x14ac:dyDescent="0.3">
      <c r="A161" s="225">
        <v>127</v>
      </c>
      <c r="B161" s="226" t="s">
        <v>30</v>
      </c>
      <c r="C161" s="195"/>
      <c r="D161" s="216">
        <f t="shared" si="11"/>
        <v>7.3968792560927014E-6</v>
      </c>
      <c r="E161" s="215">
        <f t="shared" si="14"/>
        <v>-3.85302638084738E-6</v>
      </c>
      <c r="F161" s="215">
        <f t="shared" si="13"/>
        <v>1.1249905636940081E-5</v>
      </c>
      <c r="G161" s="215">
        <f t="shared" si="12"/>
        <v>-1.1671578198911539E-3</v>
      </c>
      <c r="H161" s="170"/>
      <c r="I161" s="218"/>
      <c r="J161" s="218"/>
      <c r="K161" s="218"/>
      <c r="L161" s="234"/>
      <c r="M161" s="235"/>
      <c r="N161" s="92"/>
      <c r="O161" s="224"/>
      <c r="P161" s="221"/>
      <c r="Q161" s="221"/>
      <c r="R161" s="221"/>
      <c r="S161" s="227"/>
      <c r="T161" s="170"/>
      <c r="U161" s="170"/>
      <c r="V161" s="170"/>
      <c r="W161" s="170"/>
      <c r="X161" s="170"/>
    </row>
    <row r="162" spans="1:24" ht="14.4" x14ac:dyDescent="0.3">
      <c r="A162" s="225">
        <v>128</v>
      </c>
      <c r="B162" s="226" t="s">
        <v>30</v>
      </c>
      <c r="C162" s="195"/>
      <c r="D162" s="202">
        <f t="shared" si="11"/>
        <v>7.3968792560927014E-6</v>
      </c>
      <c r="E162" s="185">
        <f t="shared" si="14"/>
        <v>-3.8905260663038466E-6</v>
      </c>
      <c r="F162" s="185">
        <f t="shared" si="13"/>
        <v>1.1287405322396549E-5</v>
      </c>
      <c r="G162" s="215">
        <f t="shared" si="12"/>
        <v>-1.1784452252135505E-3</v>
      </c>
      <c r="H162" s="170"/>
      <c r="I162" s="204"/>
      <c r="J162" s="204"/>
      <c r="K162" s="204"/>
      <c r="L162" s="236"/>
      <c r="M162" s="235"/>
      <c r="N162" s="92"/>
      <c r="O162" s="224"/>
      <c r="P162" s="221"/>
      <c r="Q162" s="221"/>
      <c r="R162" s="221"/>
      <c r="S162" s="227"/>
      <c r="T162" s="170"/>
      <c r="U162" s="170"/>
      <c r="V162" s="170"/>
      <c r="W162" s="170"/>
      <c r="X162" s="170"/>
    </row>
    <row r="163" spans="1:24" ht="15" thickBot="1" x14ac:dyDescent="0.35">
      <c r="A163" s="228">
        <v>129</v>
      </c>
      <c r="B163" s="229" t="s">
        <v>30</v>
      </c>
      <c r="C163" s="230"/>
      <c r="D163" s="211">
        <f t="shared" ref="D163:D214" si="15">$G$5</f>
        <v>7.3968792560927014E-6</v>
      </c>
      <c r="E163" s="210">
        <f t="shared" si="14"/>
        <v>-3.9281507507118348E-6</v>
      </c>
      <c r="F163" s="210">
        <f t="shared" si="13"/>
        <v>1.1325030006804537E-5</v>
      </c>
      <c r="G163" s="210">
        <f t="shared" si="12"/>
        <v>-1.189770255220355E-3</v>
      </c>
      <c r="H163" s="212"/>
      <c r="I163" s="233"/>
      <c r="J163" s="211">
        <f>+K163+L163</f>
        <v>2.2190637768278106E-5</v>
      </c>
      <c r="K163" s="211">
        <f>SUM(E161:E163)</f>
        <v>-1.1671703197863061E-5</v>
      </c>
      <c r="L163" s="213">
        <f>F161+F162+F163+C161+C162+C163</f>
        <v>3.3862340966141167E-5</v>
      </c>
      <c r="M163" s="235"/>
      <c r="N163" s="92"/>
      <c r="O163" s="224"/>
      <c r="P163" s="221"/>
      <c r="Q163" s="221"/>
      <c r="R163" s="221"/>
      <c r="S163" s="227"/>
      <c r="T163" s="170"/>
      <c r="U163" s="170"/>
      <c r="V163" s="170"/>
      <c r="W163" s="170"/>
      <c r="X163" s="170"/>
    </row>
    <row r="164" spans="1:24" ht="14.4" x14ac:dyDescent="0.3">
      <c r="A164" s="225">
        <v>130</v>
      </c>
      <c r="B164" s="226" t="s">
        <v>30</v>
      </c>
      <c r="C164" s="195"/>
      <c r="D164" s="216">
        <f t="shared" si="15"/>
        <v>7.3968792560927014E-6</v>
      </c>
      <c r="E164" s="215">
        <f t="shared" si="14"/>
        <v>-3.9659008507345172E-6</v>
      </c>
      <c r="F164" s="215">
        <f t="shared" si="13"/>
        <v>1.1362780106827219E-5</v>
      </c>
      <c r="G164" s="215">
        <f t="shared" ref="G164:G214" si="16">G163-C164-F164</f>
        <v>-1.2011330353271822E-3</v>
      </c>
      <c r="H164" s="170"/>
      <c r="I164" s="218"/>
      <c r="J164" s="218"/>
      <c r="K164" s="218"/>
      <c r="L164" s="234"/>
      <c r="M164" s="235"/>
      <c r="N164" s="92"/>
      <c r="O164" s="224"/>
      <c r="P164" s="221"/>
      <c r="Q164" s="221"/>
      <c r="R164" s="221"/>
      <c r="S164" s="227"/>
      <c r="T164" s="170"/>
      <c r="U164" s="170"/>
      <c r="V164" s="170"/>
      <c r="W164" s="170"/>
      <c r="X164" s="170"/>
    </row>
    <row r="165" spans="1:24" ht="14.4" x14ac:dyDescent="0.3">
      <c r="A165" s="225">
        <v>131</v>
      </c>
      <c r="B165" s="226" t="s">
        <v>30</v>
      </c>
      <c r="C165" s="195"/>
      <c r="D165" s="202">
        <f t="shared" si="15"/>
        <v>7.3968792560927014E-6</v>
      </c>
      <c r="E165" s="185">
        <f t="shared" si="14"/>
        <v>-4.003776784423941E-6</v>
      </c>
      <c r="F165" s="185">
        <f t="shared" si="13"/>
        <v>1.1400656040516642E-5</v>
      </c>
      <c r="G165" s="215">
        <f t="shared" si="16"/>
        <v>-1.2125336913676988E-3</v>
      </c>
      <c r="H165" s="170"/>
      <c r="I165" s="204"/>
      <c r="J165" s="204"/>
      <c r="K165" s="204"/>
      <c r="L165" s="236"/>
      <c r="M165" s="235"/>
      <c r="N165" s="92"/>
      <c r="O165" s="224"/>
      <c r="P165" s="221"/>
      <c r="Q165" s="221"/>
      <c r="R165" s="221"/>
      <c r="S165" s="227"/>
      <c r="T165" s="170"/>
      <c r="U165" s="170"/>
      <c r="V165" s="170"/>
      <c r="W165" s="170"/>
      <c r="X165" s="170"/>
    </row>
    <row r="166" spans="1:24" ht="15" thickBot="1" x14ac:dyDescent="0.35">
      <c r="A166" s="228">
        <v>132</v>
      </c>
      <c r="B166" s="229" t="s">
        <v>30</v>
      </c>
      <c r="C166" s="230"/>
      <c r="D166" s="211">
        <f t="shared" si="15"/>
        <v>7.3968792560927014E-6</v>
      </c>
      <c r="E166" s="210">
        <f t="shared" si="14"/>
        <v>-4.0417789712256632E-6</v>
      </c>
      <c r="F166" s="210">
        <f t="shared" ref="F166:F210" si="17">D166-E166</f>
        <v>1.1438658227318365E-5</v>
      </c>
      <c r="G166" s="210">
        <f t="shared" si="16"/>
        <v>-1.2239723495950173E-3</v>
      </c>
      <c r="H166" s="212"/>
      <c r="I166" s="233"/>
      <c r="J166" s="211">
        <f>+K166+L166</f>
        <v>2.2190637768278106E-5</v>
      </c>
      <c r="K166" s="211">
        <f>SUM(E164:E166)</f>
        <v>-1.2011456606384122E-5</v>
      </c>
      <c r="L166" s="213">
        <f>F164+F165+F166+C164+C165+C166</f>
        <v>3.4202094374662228E-5</v>
      </c>
      <c r="M166" s="235"/>
      <c r="N166" s="92"/>
      <c r="O166" s="224"/>
      <c r="P166" s="221"/>
      <c r="Q166" s="221"/>
      <c r="R166" s="221"/>
      <c r="S166" s="227"/>
      <c r="T166" s="170"/>
      <c r="U166" s="170"/>
      <c r="V166" s="170"/>
      <c r="W166" s="170"/>
      <c r="X166" s="170"/>
    </row>
    <row r="167" spans="1:24" ht="14.4" x14ac:dyDescent="0.3">
      <c r="A167" s="225">
        <v>133</v>
      </c>
      <c r="B167" s="226" t="s">
        <v>30</v>
      </c>
      <c r="C167" s="195"/>
      <c r="D167" s="216">
        <f t="shared" si="15"/>
        <v>7.3968792560927014E-6</v>
      </c>
      <c r="E167" s="215">
        <f t="shared" si="14"/>
        <v>-4.0799078319833915E-6</v>
      </c>
      <c r="F167" s="215">
        <f t="shared" si="17"/>
        <v>1.1476787088076093E-5</v>
      </c>
      <c r="G167" s="215">
        <f t="shared" si="16"/>
        <v>-1.2354491366830932E-3</v>
      </c>
      <c r="H167" s="170"/>
      <c r="I167" s="218"/>
      <c r="J167" s="218"/>
      <c r="K167" s="218"/>
      <c r="L167" s="234"/>
      <c r="M167" s="235"/>
      <c r="N167" s="92"/>
      <c r="O167" s="224"/>
      <c r="P167" s="221"/>
      <c r="Q167" s="221"/>
      <c r="R167" s="221"/>
      <c r="S167" s="227"/>
      <c r="T167" s="170"/>
      <c r="U167" s="170"/>
      <c r="V167" s="170"/>
      <c r="W167" s="170"/>
      <c r="X167" s="170"/>
    </row>
    <row r="168" spans="1:24" ht="14.4" x14ac:dyDescent="0.3">
      <c r="A168" s="225">
        <v>134</v>
      </c>
      <c r="B168" s="226" t="s">
        <v>30</v>
      </c>
      <c r="C168" s="195"/>
      <c r="D168" s="202">
        <f t="shared" si="15"/>
        <v>7.3968792560927014E-6</v>
      </c>
      <c r="E168" s="185">
        <f t="shared" si="14"/>
        <v>-4.118163788943644E-6</v>
      </c>
      <c r="F168" s="185">
        <f t="shared" si="17"/>
        <v>1.1515043045036345E-5</v>
      </c>
      <c r="G168" s="215">
        <f t="shared" si="16"/>
        <v>-1.2469641797281297E-3</v>
      </c>
      <c r="H168" s="170"/>
      <c r="I168" s="204"/>
      <c r="J168" s="204"/>
      <c r="K168" s="204"/>
      <c r="L168" s="236"/>
      <c r="M168" s="235"/>
      <c r="N168" s="92"/>
      <c r="O168" s="224"/>
      <c r="P168" s="221"/>
      <c r="Q168" s="221"/>
      <c r="R168" s="221"/>
      <c r="S168" s="227"/>
      <c r="T168" s="170"/>
      <c r="U168" s="170"/>
      <c r="V168" s="170"/>
      <c r="W168" s="170"/>
      <c r="X168" s="170"/>
    </row>
    <row r="169" spans="1:24" ht="15" thickBot="1" x14ac:dyDescent="0.35">
      <c r="A169" s="228">
        <v>135</v>
      </c>
      <c r="B169" s="229" t="s">
        <v>30</v>
      </c>
      <c r="C169" s="230"/>
      <c r="D169" s="211">
        <f t="shared" si="15"/>
        <v>7.3968792560927014E-6</v>
      </c>
      <c r="E169" s="210">
        <f t="shared" si="14"/>
        <v>-4.1565472657604321E-6</v>
      </c>
      <c r="F169" s="210">
        <f t="shared" si="17"/>
        <v>1.1553426521853134E-5</v>
      </c>
      <c r="G169" s="210">
        <f t="shared" si="16"/>
        <v>-1.2585176062499827E-3</v>
      </c>
      <c r="H169" s="212"/>
      <c r="I169" s="233"/>
      <c r="J169" s="211">
        <f>+K169+L169</f>
        <v>2.2190637768278106E-5</v>
      </c>
      <c r="K169" s="211">
        <f>SUM(E167:E169)</f>
        <v>-1.2354618886687467E-5</v>
      </c>
      <c r="L169" s="213">
        <f>F167+F168+F169+C167+C168+C169</f>
        <v>3.4545256654965573E-5</v>
      </c>
      <c r="M169" s="235"/>
      <c r="N169" s="92"/>
      <c r="O169" s="224"/>
      <c r="P169" s="221"/>
      <c r="Q169" s="221"/>
      <c r="R169" s="221"/>
      <c r="S169" s="227"/>
      <c r="T169" s="170"/>
      <c r="U169" s="170"/>
      <c r="V169" s="170"/>
      <c r="W169" s="170"/>
      <c r="X169" s="170"/>
    </row>
    <row r="170" spans="1:24" ht="14.4" x14ac:dyDescent="0.3">
      <c r="A170" s="225">
        <v>136</v>
      </c>
      <c r="B170" s="226" t="s">
        <v>30</v>
      </c>
      <c r="C170" s="195"/>
      <c r="D170" s="216">
        <f t="shared" si="15"/>
        <v>7.3968792560927014E-6</v>
      </c>
      <c r="E170" s="215">
        <f t="shared" si="14"/>
        <v>-4.195058687499943E-6</v>
      </c>
      <c r="F170" s="215">
        <f t="shared" si="17"/>
        <v>1.1591937943592644E-5</v>
      </c>
      <c r="G170" s="215">
        <f t="shared" si="16"/>
        <v>-1.2701095441935754E-3</v>
      </c>
      <c r="H170" s="170"/>
      <c r="I170" s="218"/>
      <c r="J170" s="218"/>
      <c r="K170" s="218"/>
      <c r="L170" s="234"/>
      <c r="M170" s="235"/>
      <c r="N170" s="92"/>
      <c r="O170" s="224"/>
      <c r="P170" s="221"/>
      <c r="Q170" s="221"/>
      <c r="R170" s="221"/>
      <c r="S170" s="227"/>
      <c r="T170" s="170"/>
      <c r="U170" s="170"/>
      <c r="V170" s="170"/>
      <c r="W170" s="170"/>
      <c r="X170" s="170"/>
    </row>
    <row r="171" spans="1:24" ht="14.4" x14ac:dyDescent="0.3">
      <c r="A171" s="225">
        <v>137</v>
      </c>
      <c r="B171" s="226" t="s">
        <v>30</v>
      </c>
      <c r="C171" s="195"/>
      <c r="D171" s="202">
        <f t="shared" si="15"/>
        <v>7.3968792560927014E-6</v>
      </c>
      <c r="E171" s="185">
        <f t="shared" si="14"/>
        <v>-4.2336984806452513E-6</v>
      </c>
      <c r="F171" s="185">
        <f t="shared" si="17"/>
        <v>1.1630577736737952E-5</v>
      </c>
      <c r="G171" s="215">
        <f t="shared" si="16"/>
        <v>-1.2817401219303132E-3</v>
      </c>
      <c r="H171" s="170"/>
      <c r="I171" s="204"/>
      <c r="J171" s="204"/>
      <c r="K171" s="204"/>
      <c r="L171" s="236"/>
      <c r="M171" s="235"/>
      <c r="N171" s="92"/>
      <c r="O171" s="224"/>
      <c r="P171" s="221"/>
      <c r="Q171" s="221"/>
      <c r="R171" s="221"/>
      <c r="S171" s="227"/>
      <c r="T171" s="170"/>
      <c r="U171" s="170"/>
      <c r="V171" s="170"/>
      <c r="W171" s="170"/>
      <c r="X171" s="170"/>
    </row>
    <row r="172" spans="1:24" ht="15" thickBot="1" x14ac:dyDescent="0.35">
      <c r="A172" s="228">
        <v>138</v>
      </c>
      <c r="B172" s="229" t="s">
        <v>30</v>
      </c>
      <c r="C172" s="238"/>
      <c r="D172" s="211">
        <f t="shared" si="15"/>
        <v>7.3968792560927014E-6</v>
      </c>
      <c r="E172" s="210">
        <f t="shared" si="14"/>
        <v>-4.2724670731010447E-6</v>
      </c>
      <c r="F172" s="210">
        <f t="shared" si="17"/>
        <v>1.1669346329193747E-5</v>
      </c>
      <c r="G172" s="210">
        <f t="shared" si="16"/>
        <v>-1.293409468259507E-3</v>
      </c>
      <c r="H172" s="212"/>
      <c r="I172" s="233"/>
      <c r="J172" s="211">
        <f>+K172+L172</f>
        <v>2.2190637768278106E-5</v>
      </c>
      <c r="K172" s="211">
        <f>SUM(E170:E172)</f>
        <v>-1.2701224241246237E-5</v>
      </c>
      <c r="L172" s="213">
        <f>F170+F171+F172+C170+C171+C172</f>
        <v>3.4891862009524343E-5</v>
      </c>
      <c r="M172" s="235"/>
      <c r="N172" s="92"/>
      <c r="O172" s="224"/>
      <c r="P172" s="221"/>
      <c r="Q172" s="221"/>
      <c r="R172" s="221"/>
      <c r="S172" s="227"/>
      <c r="T172" s="170"/>
      <c r="U172" s="170"/>
      <c r="V172" s="170"/>
      <c r="W172" s="170"/>
      <c r="X172" s="170"/>
    </row>
    <row r="173" spans="1:24" ht="14.4" x14ac:dyDescent="0.3">
      <c r="A173" s="225">
        <v>139</v>
      </c>
      <c r="B173" s="226" t="s">
        <v>30</v>
      </c>
      <c r="C173" s="195"/>
      <c r="D173" s="216">
        <f t="shared" si="15"/>
        <v>7.3968792560927014E-6</v>
      </c>
      <c r="E173" s="215">
        <f t="shared" si="14"/>
        <v>-4.3113648941983572E-6</v>
      </c>
      <c r="F173" s="215">
        <f t="shared" si="17"/>
        <v>1.1708244150291059E-5</v>
      </c>
      <c r="G173" s="215">
        <f t="shared" si="16"/>
        <v>-1.3051177124097982E-3</v>
      </c>
      <c r="H173" s="170"/>
      <c r="I173" s="218"/>
      <c r="J173" s="218"/>
      <c r="K173" s="218"/>
      <c r="L173" s="234"/>
      <c r="M173" s="235"/>
      <c r="N173" s="92"/>
      <c r="O173" s="224"/>
      <c r="P173" s="221"/>
      <c r="Q173" s="221"/>
      <c r="R173" s="221"/>
      <c r="S173" s="227"/>
      <c r="T173" s="170"/>
      <c r="U173" s="170"/>
      <c r="V173" s="170"/>
      <c r="W173" s="170"/>
      <c r="X173" s="170"/>
    </row>
    <row r="174" spans="1:24" ht="14.4" x14ac:dyDescent="0.3">
      <c r="A174" s="225">
        <v>140</v>
      </c>
      <c r="B174" s="226" t="s">
        <v>30</v>
      </c>
      <c r="C174" s="195"/>
      <c r="D174" s="202">
        <f t="shared" si="15"/>
        <v>7.3968792560927014E-6</v>
      </c>
      <c r="E174" s="185">
        <f t="shared" si="14"/>
        <v>-4.3503923746993277E-6</v>
      </c>
      <c r="F174" s="185">
        <f t="shared" si="17"/>
        <v>1.1747271630792028E-5</v>
      </c>
      <c r="G174" s="215">
        <f t="shared" si="16"/>
        <v>-1.3168649840405902E-3</v>
      </c>
      <c r="H174" s="170"/>
      <c r="I174" s="204"/>
      <c r="J174" s="204"/>
      <c r="K174" s="204"/>
      <c r="L174" s="236"/>
      <c r="M174" s="235"/>
      <c r="N174" s="92"/>
      <c r="O174" s="224"/>
      <c r="P174" s="221"/>
      <c r="Q174" s="221"/>
      <c r="R174" s="221"/>
      <c r="S174" s="227"/>
      <c r="T174" s="170"/>
      <c r="U174" s="170"/>
      <c r="V174" s="170"/>
      <c r="W174" s="170"/>
      <c r="X174" s="170"/>
    </row>
    <row r="175" spans="1:24" ht="15" thickBot="1" x14ac:dyDescent="0.35">
      <c r="A175" s="228">
        <v>141</v>
      </c>
      <c r="B175" s="229" t="s">
        <v>30</v>
      </c>
      <c r="C175" s="238"/>
      <c r="D175" s="211">
        <f t="shared" si="15"/>
        <v>7.3968792560927014E-6</v>
      </c>
      <c r="E175" s="210">
        <f t="shared" si="14"/>
        <v>-4.3895499468019672E-6</v>
      </c>
      <c r="F175" s="210">
        <f t="shared" si="17"/>
        <v>1.1786429202894669E-5</v>
      </c>
      <c r="G175" s="210">
        <f t="shared" si="16"/>
        <v>-1.3286514132434849E-3</v>
      </c>
      <c r="H175" s="212"/>
      <c r="I175" s="233"/>
      <c r="J175" s="211">
        <f>+K175+L175</f>
        <v>2.2190637768278106E-5</v>
      </c>
      <c r="K175" s="211">
        <f>SUM(E173:E175)</f>
        <v>-1.3051307215699651E-5</v>
      </c>
      <c r="L175" s="213">
        <f>F173+F174+F175+C173+C174+C175</f>
        <v>3.5241944983977757E-5</v>
      </c>
      <c r="M175" s="235"/>
      <c r="N175" s="92"/>
      <c r="O175" s="224"/>
      <c r="P175" s="221"/>
      <c r="Q175" s="221"/>
      <c r="R175" s="221"/>
      <c r="S175" s="227"/>
      <c r="T175" s="170"/>
      <c r="U175" s="170"/>
      <c r="V175" s="170"/>
      <c r="W175" s="170"/>
      <c r="X175" s="170"/>
    </row>
    <row r="176" spans="1:24" ht="14.4" x14ac:dyDescent="0.3">
      <c r="A176" s="225">
        <v>142</v>
      </c>
      <c r="B176" s="226" t="s">
        <v>30</v>
      </c>
      <c r="C176" s="195"/>
      <c r="D176" s="216">
        <f t="shared" si="15"/>
        <v>7.3968792560927014E-6</v>
      </c>
      <c r="E176" s="215">
        <f t="shared" si="14"/>
        <v>-4.4288380441449504E-6</v>
      </c>
      <c r="F176" s="215">
        <f t="shared" si="17"/>
        <v>1.1825717300237653E-5</v>
      </c>
      <c r="G176" s="215">
        <f t="shared" si="16"/>
        <v>-1.3404771305437226E-3</v>
      </c>
      <c r="H176" s="170"/>
      <c r="I176" s="218"/>
      <c r="J176" s="218"/>
      <c r="K176" s="218"/>
      <c r="L176" s="234"/>
      <c r="M176" s="235"/>
      <c r="N176" s="92"/>
      <c r="O176" s="224"/>
      <c r="P176" s="221"/>
      <c r="Q176" s="221"/>
      <c r="R176" s="221"/>
      <c r="S176" s="227"/>
      <c r="T176" s="170"/>
      <c r="U176" s="170"/>
      <c r="V176" s="170"/>
      <c r="W176" s="170"/>
      <c r="X176" s="170"/>
    </row>
    <row r="177" spans="1:24" ht="14.4" x14ac:dyDescent="0.3">
      <c r="A177" s="225">
        <v>143</v>
      </c>
      <c r="B177" s="226" t="s">
        <v>30</v>
      </c>
      <c r="C177" s="195"/>
      <c r="D177" s="202">
        <f t="shared" si="15"/>
        <v>7.3968792560927014E-6</v>
      </c>
      <c r="E177" s="185">
        <f t="shared" si="14"/>
        <v>-4.468257101812409E-6</v>
      </c>
      <c r="F177" s="185">
        <f t="shared" si="17"/>
        <v>1.186513635790511E-5</v>
      </c>
      <c r="G177" s="215">
        <f t="shared" si="16"/>
        <v>-1.3523422669016276E-3</v>
      </c>
      <c r="H177" s="170"/>
      <c r="I177" s="204"/>
      <c r="J177" s="204"/>
      <c r="K177" s="204"/>
      <c r="L177" s="236"/>
      <c r="M177" s="235"/>
      <c r="N177" s="92"/>
      <c r="O177" s="224"/>
      <c r="P177" s="221"/>
      <c r="Q177" s="221"/>
      <c r="R177" s="221"/>
      <c r="S177" s="227"/>
      <c r="T177" s="170"/>
      <c r="U177" s="170"/>
      <c r="V177" s="170"/>
      <c r="W177" s="170"/>
      <c r="X177" s="170"/>
    </row>
    <row r="178" spans="1:24" ht="15" thickBot="1" x14ac:dyDescent="0.35">
      <c r="A178" s="228">
        <v>144</v>
      </c>
      <c r="B178" s="229" t="s">
        <v>30</v>
      </c>
      <c r="C178" s="238"/>
      <c r="D178" s="211">
        <f t="shared" si="15"/>
        <v>7.3968792560927014E-6</v>
      </c>
      <c r="E178" s="210">
        <f t="shared" si="14"/>
        <v>-4.5078075563387591E-6</v>
      </c>
      <c r="F178" s="210">
        <f t="shared" si="17"/>
        <v>1.1904686812431461E-5</v>
      </c>
      <c r="G178" s="210">
        <f t="shared" si="16"/>
        <v>-1.3642469537140591E-3</v>
      </c>
      <c r="H178" s="212"/>
      <c r="I178" s="233"/>
      <c r="J178" s="211">
        <f>+K178+L178</f>
        <v>2.2190637768278102E-5</v>
      </c>
      <c r="K178" s="211">
        <f>SUM(E176:E178)</f>
        <v>-1.3404902702296118E-5</v>
      </c>
      <c r="L178" s="213">
        <f>F176+F177+F178+C176+C177+C178</f>
        <v>3.559554047057422E-5</v>
      </c>
      <c r="M178" s="235"/>
      <c r="N178" s="92"/>
      <c r="O178" s="224"/>
      <c r="P178" s="221"/>
      <c r="Q178" s="221"/>
      <c r="R178" s="221"/>
      <c r="S178" s="227"/>
      <c r="T178" s="170"/>
      <c r="U178" s="170"/>
      <c r="V178" s="170"/>
      <c r="W178" s="170"/>
      <c r="X178" s="170"/>
    </row>
    <row r="179" spans="1:24" ht="14.4" x14ac:dyDescent="0.3">
      <c r="A179" s="225">
        <v>145</v>
      </c>
      <c r="B179" s="226" t="s">
        <v>30</v>
      </c>
      <c r="C179" s="195"/>
      <c r="D179" s="216">
        <f t="shared" si="15"/>
        <v>7.3968792560927014E-6</v>
      </c>
      <c r="E179" s="215">
        <f t="shared" si="14"/>
        <v>-4.5474898457135308E-6</v>
      </c>
      <c r="F179" s="215">
        <f t="shared" si="17"/>
        <v>1.1944369101806232E-5</v>
      </c>
      <c r="G179" s="215">
        <f t="shared" si="16"/>
        <v>-1.3761913228158653E-3</v>
      </c>
      <c r="H179" s="170"/>
      <c r="I179" s="218"/>
      <c r="J179" s="218"/>
      <c r="K179" s="218"/>
      <c r="L179" s="234"/>
      <c r="M179" s="235"/>
      <c r="N179" s="92"/>
      <c r="O179" s="224"/>
      <c r="P179" s="221"/>
      <c r="Q179" s="221"/>
      <c r="R179" s="221"/>
      <c r="S179" s="227"/>
      <c r="T179" s="170"/>
      <c r="U179" s="170"/>
      <c r="V179" s="170"/>
      <c r="W179" s="170"/>
      <c r="X179" s="170"/>
    </row>
    <row r="180" spans="1:24" ht="14.4" x14ac:dyDescent="0.3">
      <c r="A180" s="225">
        <v>146</v>
      </c>
      <c r="B180" s="226" t="s">
        <v>30</v>
      </c>
      <c r="C180" s="195"/>
      <c r="D180" s="202">
        <f t="shared" si="15"/>
        <v>7.3968792560927014E-6</v>
      </c>
      <c r="E180" s="185">
        <f t="shared" si="14"/>
        <v>-4.5873044093862177E-6</v>
      </c>
      <c r="F180" s="185">
        <f t="shared" si="17"/>
        <v>1.1984183665478919E-5</v>
      </c>
      <c r="G180" s="215">
        <f t="shared" si="16"/>
        <v>-1.3881755064813442E-3</v>
      </c>
      <c r="H180" s="170"/>
      <c r="I180" s="204"/>
      <c r="J180" s="204"/>
      <c r="K180" s="204"/>
      <c r="L180" s="236"/>
      <c r="M180" s="235"/>
      <c r="N180" s="92"/>
      <c r="O180" s="224"/>
      <c r="P180" s="221"/>
      <c r="Q180" s="221"/>
      <c r="R180" s="221"/>
      <c r="S180" s="227"/>
      <c r="T180" s="170"/>
      <c r="U180" s="170"/>
      <c r="V180" s="170"/>
      <c r="W180" s="170"/>
      <c r="X180" s="170"/>
    </row>
    <row r="181" spans="1:24" ht="15" thickBot="1" x14ac:dyDescent="0.35">
      <c r="A181" s="228">
        <v>147</v>
      </c>
      <c r="B181" s="229" t="s">
        <v>30</v>
      </c>
      <c r="C181" s="238"/>
      <c r="D181" s="211">
        <f t="shared" si="15"/>
        <v>7.3968792560927014E-6</v>
      </c>
      <c r="E181" s="210">
        <f t="shared" si="14"/>
        <v>-4.6272516882711478E-6</v>
      </c>
      <c r="F181" s="210">
        <f t="shared" si="17"/>
        <v>1.2024130944363849E-5</v>
      </c>
      <c r="G181" s="210">
        <f t="shared" si="16"/>
        <v>-1.4001996374257081E-3</v>
      </c>
      <c r="H181" s="212"/>
      <c r="I181" s="233"/>
      <c r="J181" s="211">
        <f>+K181+L181</f>
        <v>2.2190637768278106E-5</v>
      </c>
      <c r="K181" s="211">
        <f>SUM(E179:E181)</f>
        <v>-1.3762045943370896E-5</v>
      </c>
      <c r="L181" s="213">
        <f>F179+F180+F181+C179+C180+C181</f>
        <v>3.5952683711649E-5</v>
      </c>
      <c r="M181" s="235"/>
      <c r="N181" s="92"/>
      <c r="O181" s="224"/>
      <c r="P181" s="221"/>
      <c r="Q181" s="221"/>
      <c r="R181" s="221"/>
      <c r="S181" s="227"/>
      <c r="T181" s="170"/>
      <c r="U181" s="170"/>
      <c r="V181" s="170"/>
      <c r="W181" s="170"/>
      <c r="X181" s="170"/>
    </row>
    <row r="182" spans="1:24" ht="14.4" x14ac:dyDescent="0.3">
      <c r="A182" s="225">
        <v>148</v>
      </c>
      <c r="B182" s="226" t="s">
        <v>30</v>
      </c>
      <c r="C182" s="195"/>
      <c r="D182" s="216">
        <f t="shared" si="15"/>
        <v>7.3968792560927014E-6</v>
      </c>
      <c r="E182" s="215">
        <f t="shared" si="14"/>
        <v>-4.6673321247523603E-6</v>
      </c>
      <c r="F182" s="215">
        <f t="shared" si="17"/>
        <v>1.2064211380845062E-5</v>
      </c>
      <c r="G182" s="215">
        <f t="shared" si="16"/>
        <v>-1.4122638488065532E-3</v>
      </c>
      <c r="H182" s="170"/>
      <c r="I182" s="218"/>
      <c r="J182" s="218"/>
      <c r="K182" s="218"/>
      <c r="L182" s="234"/>
      <c r="M182" s="235"/>
      <c r="N182" s="92"/>
      <c r="O182" s="224"/>
      <c r="P182" s="221"/>
      <c r="Q182" s="221"/>
      <c r="R182" s="221"/>
      <c r="S182" s="227"/>
      <c r="T182" s="170"/>
      <c r="U182" s="170"/>
      <c r="V182" s="170"/>
      <c r="W182" s="170"/>
      <c r="X182" s="170"/>
    </row>
    <row r="183" spans="1:24" ht="14.4" x14ac:dyDescent="0.3">
      <c r="A183" s="225">
        <v>149</v>
      </c>
      <c r="B183" s="226" t="s">
        <v>30</v>
      </c>
      <c r="C183" s="195"/>
      <c r="D183" s="202">
        <f t="shared" si="15"/>
        <v>7.3968792560927014E-6</v>
      </c>
      <c r="E183" s="185">
        <f t="shared" si="14"/>
        <v>-4.7075461626885114E-6</v>
      </c>
      <c r="F183" s="185">
        <f t="shared" si="17"/>
        <v>1.2104425418781213E-5</v>
      </c>
      <c r="G183" s="215">
        <f t="shared" si="16"/>
        <v>-1.4243682742253344E-3</v>
      </c>
      <c r="H183" s="170"/>
      <c r="I183" s="204"/>
      <c r="J183" s="204"/>
      <c r="K183" s="204"/>
      <c r="L183" s="236"/>
      <c r="M183" s="235"/>
      <c r="N183" s="92"/>
      <c r="O183" s="224"/>
      <c r="P183" s="221"/>
      <c r="Q183" s="221"/>
      <c r="R183" s="221"/>
      <c r="S183" s="227"/>
      <c r="T183" s="170"/>
      <c r="U183" s="170"/>
      <c r="V183" s="170"/>
      <c r="W183" s="170"/>
      <c r="X183" s="170"/>
    </row>
    <row r="184" spans="1:24" ht="15" thickBot="1" x14ac:dyDescent="0.35">
      <c r="A184" s="228">
        <v>150</v>
      </c>
      <c r="B184" s="229" t="s">
        <v>30</v>
      </c>
      <c r="C184" s="238"/>
      <c r="D184" s="211">
        <f t="shared" si="15"/>
        <v>7.3968792560927014E-6</v>
      </c>
      <c r="E184" s="210">
        <f t="shared" si="14"/>
        <v>-4.7478942474177811E-6</v>
      </c>
      <c r="F184" s="210">
        <f t="shared" si="17"/>
        <v>1.2144773503510482E-5</v>
      </c>
      <c r="G184" s="210">
        <f t="shared" si="16"/>
        <v>-1.4365130477288449E-3</v>
      </c>
      <c r="H184" s="212"/>
      <c r="I184" s="233"/>
      <c r="J184" s="211">
        <f>+K184+L184</f>
        <v>2.2190637768278106E-5</v>
      </c>
      <c r="K184" s="211">
        <f>SUM(E182:E184)</f>
        <v>-1.4122772534858653E-5</v>
      </c>
      <c r="L184" s="213">
        <f>F182+F183+F184+C182+C183+C184</f>
        <v>3.6313410303136759E-5</v>
      </c>
      <c r="M184" s="235"/>
      <c r="N184" s="92"/>
      <c r="O184" s="224"/>
      <c r="P184" s="221"/>
      <c r="Q184" s="221"/>
      <c r="R184" s="221"/>
      <c r="S184" s="227"/>
      <c r="T184" s="170"/>
      <c r="U184" s="170"/>
      <c r="V184" s="170"/>
      <c r="W184" s="170"/>
      <c r="X184" s="170"/>
    </row>
    <row r="185" spans="1:24" ht="14.4" x14ac:dyDescent="0.3">
      <c r="A185" s="225">
        <v>151</v>
      </c>
      <c r="B185" s="226" t="s">
        <v>30</v>
      </c>
      <c r="C185" s="195"/>
      <c r="D185" s="216">
        <f t="shared" si="15"/>
        <v>7.3968792560927014E-6</v>
      </c>
      <c r="E185" s="215">
        <f t="shared" si="14"/>
        <v>-4.7883768257628166E-6</v>
      </c>
      <c r="F185" s="215">
        <f t="shared" si="17"/>
        <v>1.2185256081855519E-5</v>
      </c>
      <c r="G185" s="215">
        <f t="shared" si="16"/>
        <v>-1.4486983038107003E-3</v>
      </c>
      <c r="H185" s="170"/>
      <c r="I185" s="218"/>
      <c r="J185" s="218"/>
      <c r="K185" s="218"/>
      <c r="L185" s="234"/>
      <c r="M185" s="235"/>
      <c r="N185" s="92"/>
      <c r="O185" s="224"/>
      <c r="P185" s="221"/>
      <c r="Q185" s="221"/>
      <c r="R185" s="221"/>
      <c r="S185" s="227"/>
      <c r="T185" s="170"/>
      <c r="U185" s="170"/>
      <c r="V185" s="170"/>
      <c r="W185" s="170"/>
      <c r="X185" s="170"/>
    </row>
    <row r="186" spans="1:24" ht="14.4" x14ac:dyDescent="0.3">
      <c r="A186" s="225">
        <v>152</v>
      </c>
      <c r="B186" s="226" t="s">
        <v>30</v>
      </c>
      <c r="C186" s="195"/>
      <c r="D186" s="202">
        <f t="shared" si="15"/>
        <v>7.3968792560927014E-6</v>
      </c>
      <c r="E186" s="185">
        <f t="shared" si="14"/>
        <v>-4.828994346035668E-6</v>
      </c>
      <c r="F186" s="185">
        <f t="shared" si="17"/>
        <v>1.222587360212837E-5</v>
      </c>
      <c r="G186" s="215">
        <f t="shared" si="16"/>
        <v>-1.4609241774128287E-3</v>
      </c>
      <c r="H186" s="170"/>
      <c r="I186" s="204"/>
      <c r="J186" s="204"/>
      <c r="K186" s="204"/>
      <c r="L186" s="236"/>
      <c r="M186" s="235"/>
      <c r="N186" s="92"/>
      <c r="O186" s="224"/>
      <c r="P186" s="221"/>
      <c r="Q186" s="221"/>
      <c r="R186" s="221"/>
      <c r="S186" s="227"/>
      <c r="T186" s="170"/>
      <c r="U186" s="170"/>
      <c r="V186" s="170"/>
      <c r="W186" s="170"/>
      <c r="X186" s="170"/>
    </row>
    <row r="187" spans="1:24" ht="15" thickBot="1" x14ac:dyDescent="0.35">
      <c r="A187" s="228">
        <v>153</v>
      </c>
      <c r="B187" s="229" t="s">
        <v>30</v>
      </c>
      <c r="C187" s="238"/>
      <c r="D187" s="211">
        <f t="shared" si="15"/>
        <v>7.3968792560927014E-6</v>
      </c>
      <c r="E187" s="210">
        <f t="shared" si="14"/>
        <v>-4.8697472580427627E-6</v>
      </c>
      <c r="F187" s="210">
        <f t="shared" si="17"/>
        <v>1.2266626514135463E-5</v>
      </c>
      <c r="G187" s="210">
        <f t="shared" si="16"/>
        <v>-1.4731908039269642E-3</v>
      </c>
      <c r="H187" s="212"/>
      <c r="I187" s="233"/>
      <c r="J187" s="211">
        <f>+K187+L187</f>
        <v>2.2190637768278109E-5</v>
      </c>
      <c r="K187" s="211">
        <f>SUM(E185:E187)</f>
        <v>-1.4487118429841246E-5</v>
      </c>
      <c r="L187" s="213">
        <f>F185+F186+F187+C185+C186+C187</f>
        <v>3.6677756198119356E-5</v>
      </c>
      <c r="M187" s="235"/>
      <c r="N187" s="92"/>
      <c r="O187" s="224"/>
      <c r="P187" s="221"/>
      <c r="Q187" s="221"/>
      <c r="R187" s="221"/>
      <c r="S187" s="227"/>
      <c r="T187" s="170"/>
      <c r="U187" s="170"/>
      <c r="V187" s="170"/>
      <c r="W187" s="170"/>
      <c r="X187" s="170"/>
    </row>
    <row r="188" spans="1:24" ht="14.4" x14ac:dyDescent="0.3">
      <c r="A188" s="225">
        <v>154</v>
      </c>
      <c r="B188" s="226" t="s">
        <v>30</v>
      </c>
      <c r="C188" s="195"/>
      <c r="D188" s="216">
        <f t="shared" si="15"/>
        <v>7.3968792560927014E-6</v>
      </c>
      <c r="E188" s="215">
        <f t="shared" si="14"/>
        <v>-4.9106360130898805E-6</v>
      </c>
      <c r="F188" s="215">
        <f t="shared" si="17"/>
        <v>1.2307515269182583E-5</v>
      </c>
      <c r="G188" s="215">
        <f t="shared" si="16"/>
        <v>-1.4854983191961468E-3</v>
      </c>
      <c r="H188" s="170"/>
      <c r="I188" s="218"/>
      <c r="J188" s="218"/>
      <c r="K188" s="218"/>
      <c r="L188" s="234"/>
      <c r="M188" s="235"/>
      <c r="N188" s="92"/>
      <c r="O188" s="224"/>
      <c r="P188" s="221"/>
      <c r="Q188" s="221"/>
      <c r="R188" s="221"/>
      <c r="S188" s="227"/>
      <c r="T188" s="170"/>
      <c r="U188" s="170"/>
      <c r="V188" s="170"/>
      <c r="W188" s="170"/>
      <c r="X188" s="170"/>
    </row>
    <row r="189" spans="1:24" ht="14.4" x14ac:dyDescent="0.3">
      <c r="A189" s="225">
        <v>155</v>
      </c>
      <c r="B189" s="226" t="s">
        <v>30</v>
      </c>
      <c r="C189" s="195"/>
      <c r="D189" s="202">
        <f t="shared" si="15"/>
        <v>7.3968792560927014E-6</v>
      </c>
      <c r="E189" s="185">
        <f t="shared" si="14"/>
        <v>-4.9516610639871562E-6</v>
      </c>
      <c r="F189" s="185">
        <f t="shared" si="17"/>
        <v>1.2348540320079858E-5</v>
      </c>
      <c r="G189" s="215">
        <f t="shared" si="16"/>
        <v>-1.4978468595162266E-3</v>
      </c>
      <c r="H189" s="170"/>
      <c r="I189" s="204"/>
      <c r="J189" s="204"/>
      <c r="K189" s="204"/>
      <c r="L189" s="236"/>
      <c r="M189" s="235"/>
      <c r="N189" s="92"/>
      <c r="O189" s="224"/>
      <c r="P189" s="221"/>
      <c r="Q189" s="221"/>
      <c r="R189" s="221"/>
      <c r="S189" s="227"/>
      <c r="T189" s="170"/>
      <c r="U189" s="170"/>
      <c r="V189" s="170"/>
      <c r="W189" s="170"/>
      <c r="X189" s="170"/>
    </row>
    <row r="190" spans="1:24" ht="15" thickBot="1" x14ac:dyDescent="0.35">
      <c r="A190" s="228">
        <v>156</v>
      </c>
      <c r="B190" s="229" t="s">
        <v>30</v>
      </c>
      <c r="C190" s="238"/>
      <c r="D190" s="211">
        <f t="shared" si="15"/>
        <v>7.3968792560927014E-6</v>
      </c>
      <c r="E190" s="210">
        <f t="shared" si="14"/>
        <v>-4.9928228650540891E-6</v>
      </c>
      <c r="F190" s="210">
        <f t="shared" si="17"/>
        <v>1.238970212114679E-5</v>
      </c>
      <c r="G190" s="210">
        <f t="shared" si="16"/>
        <v>-1.5102365616373734E-3</v>
      </c>
      <c r="H190" s="212"/>
      <c r="I190" s="233"/>
      <c r="J190" s="211">
        <f>+K190+L190</f>
        <v>2.2190637768278102E-5</v>
      </c>
      <c r="K190" s="211">
        <f>SUM(E188:E190)</f>
        <v>-1.4855119942131127E-5</v>
      </c>
      <c r="L190" s="213">
        <f>F188+F189+F190+C188+C189+C190</f>
        <v>3.7045757710409229E-5</v>
      </c>
      <c r="M190" s="235"/>
      <c r="N190" s="92"/>
      <c r="O190" s="224"/>
      <c r="P190" s="221"/>
      <c r="Q190" s="221"/>
      <c r="R190" s="221"/>
      <c r="S190" s="227"/>
      <c r="T190" s="170"/>
      <c r="U190" s="170"/>
      <c r="V190" s="170"/>
      <c r="W190" s="170"/>
      <c r="X190" s="170"/>
    </row>
    <row r="191" spans="1:24" ht="14.4" x14ac:dyDescent="0.3">
      <c r="A191" s="225">
        <v>157</v>
      </c>
      <c r="B191" s="226" t="s">
        <v>30</v>
      </c>
      <c r="C191" s="195"/>
      <c r="D191" s="216">
        <f t="shared" si="15"/>
        <v>7.3968792560927014E-6</v>
      </c>
      <c r="E191" s="215">
        <f t="shared" si="14"/>
        <v>-5.0341218721245786E-6</v>
      </c>
      <c r="F191" s="215">
        <f t="shared" si="17"/>
        <v>1.2431001128217281E-5</v>
      </c>
      <c r="G191" s="215">
        <f t="shared" si="16"/>
        <v>-1.5226675627655908E-3</v>
      </c>
      <c r="H191" s="170"/>
      <c r="I191" s="218"/>
      <c r="J191" s="218"/>
      <c r="K191" s="218"/>
      <c r="L191" s="234"/>
      <c r="M191" s="235"/>
      <c r="N191" s="92"/>
      <c r="O191" s="224"/>
      <c r="P191" s="221"/>
      <c r="Q191" s="221"/>
      <c r="R191" s="221"/>
      <c r="S191" s="227"/>
      <c r="T191" s="170"/>
      <c r="U191" s="170"/>
      <c r="V191" s="170"/>
      <c r="W191" s="170"/>
      <c r="X191" s="170"/>
    </row>
    <row r="192" spans="1:24" ht="14.4" x14ac:dyDescent="0.3">
      <c r="A192" s="225">
        <v>158</v>
      </c>
      <c r="B192" s="226" t="s">
        <v>30</v>
      </c>
      <c r="C192" s="195"/>
      <c r="D192" s="202">
        <f t="shared" si="15"/>
        <v>7.3968792560927014E-6</v>
      </c>
      <c r="E192" s="185">
        <f t="shared" si="14"/>
        <v>-5.0755585425519698E-6</v>
      </c>
      <c r="F192" s="185">
        <f t="shared" si="17"/>
        <v>1.2472437798644671E-5</v>
      </c>
      <c r="G192" s="215">
        <f t="shared" si="16"/>
        <v>-1.5351400005642354E-3</v>
      </c>
      <c r="H192" s="170"/>
      <c r="I192" s="204"/>
      <c r="J192" s="204"/>
      <c r="K192" s="204"/>
      <c r="L192" s="236"/>
      <c r="M192" s="235"/>
      <c r="N192" s="92"/>
      <c r="O192" s="224"/>
      <c r="P192" s="221"/>
      <c r="Q192" s="221"/>
      <c r="R192" s="221"/>
      <c r="S192" s="227"/>
      <c r="T192" s="170"/>
      <c r="U192" s="170"/>
      <c r="V192" s="170"/>
      <c r="W192" s="170"/>
      <c r="X192" s="170"/>
    </row>
    <row r="193" spans="1:24" ht="15" thickBot="1" x14ac:dyDescent="0.35">
      <c r="A193" s="228">
        <v>159</v>
      </c>
      <c r="B193" s="229" t="s">
        <v>30</v>
      </c>
      <c r="C193" s="238"/>
      <c r="D193" s="211">
        <f t="shared" si="15"/>
        <v>7.3968792560927014E-6</v>
      </c>
      <c r="E193" s="210">
        <f t="shared" si="14"/>
        <v>-5.1171333352141181E-6</v>
      </c>
      <c r="F193" s="210">
        <f t="shared" si="17"/>
        <v>1.2514012591306819E-5</v>
      </c>
      <c r="G193" s="210">
        <f t="shared" si="16"/>
        <v>-1.5476540131555423E-3</v>
      </c>
      <c r="H193" s="212"/>
      <c r="I193" s="233"/>
      <c r="J193" s="211">
        <f>+K193+L193</f>
        <v>2.2190637768278106E-5</v>
      </c>
      <c r="K193" s="211">
        <f>SUM(E191:E193)</f>
        <v>-1.5226813749890666E-5</v>
      </c>
      <c r="L193" s="213">
        <f>F191+F192+F193+C191+C192+C193</f>
        <v>3.7417451518168771E-5</v>
      </c>
      <c r="M193" s="235"/>
      <c r="N193" s="92"/>
      <c r="O193" s="224"/>
      <c r="P193" s="221"/>
      <c r="Q193" s="221"/>
      <c r="R193" s="221"/>
      <c r="S193" s="227"/>
      <c r="T193" s="170"/>
      <c r="U193" s="170"/>
      <c r="V193" s="170"/>
      <c r="W193" s="170"/>
      <c r="X193" s="170"/>
    </row>
    <row r="194" spans="1:24" ht="14.4" x14ac:dyDescent="0.3">
      <c r="A194" s="225">
        <v>160</v>
      </c>
      <c r="B194" s="226" t="s">
        <v>30</v>
      </c>
      <c r="C194" s="195"/>
      <c r="D194" s="216">
        <f t="shared" si="15"/>
        <v>7.3968792560927014E-6</v>
      </c>
      <c r="E194" s="215">
        <f t="shared" si="14"/>
        <v>-5.1588467105184747E-6</v>
      </c>
      <c r="F194" s="215">
        <f t="shared" si="17"/>
        <v>1.2555725966611176E-5</v>
      </c>
      <c r="G194" s="215">
        <f t="shared" si="16"/>
        <v>-1.5602097391221534E-3</v>
      </c>
      <c r="H194" s="170"/>
      <c r="I194" s="218"/>
      <c r="J194" s="218"/>
      <c r="K194" s="218"/>
      <c r="L194" s="234"/>
      <c r="M194" s="235"/>
      <c r="N194" s="92"/>
      <c r="O194" s="224"/>
      <c r="P194" s="221"/>
      <c r="Q194" s="221"/>
      <c r="R194" s="221"/>
      <c r="S194" s="227"/>
      <c r="T194" s="170"/>
      <c r="U194" s="170"/>
      <c r="V194" s="170"/>
      <c r="W194" s="170"/>
      <c r="X194" s="170"/>
    </row>
    <row r="195" spans="1:24" ht="14.4" x14ac:dyDescent="0.3">
      <c r="A195" s="225">
        <v>161</v>
      </c>
      <c r="B195" s="226" t="s">
        <v>30</v>
      </c>
      <c r="C195" s="195"/>
      <c r="D195" s="202">
        <f t="shared" si="15"/>
        <v>7.3968792560927014E-6</v>
      </c>
      <c r="E195" s="185">
        <f t="shared" si="14"/>
        <v>-5.2006991304071781E-6</v>
      </c>
      <c r="F195" s="185">
        <f t="shared" si="17"/>
        <v>1.259757838649988E-5</v>
      </c>
      <c r="G195" s="215">
        <f t="shared" si="16"/>
        <v>-1.5728073175086533E-3</v>
      </c>
      <c r="H195" s="170"/>
      <c r="I195" s="204"/>
      <c r="J195" s="204"/>
      <c r="K195" s="204"/>
      <c r="L195" s="236"/>
      <c r="M195" s="235"/>
      <c r="N195" s="92"/>
      <c r="O195" s="224"/>
      <c r="P195" s="221"/>
      <c r="Q195" s="221"/>
      <c r="R195" s="221"/>
      <c r="S195" s="227"/>
      <c r="T195" s="170"/>
      <c r="U195" s="170"/>
      <c r="V195" s="170"/>
      <c r="W195" s="170"/>
      <c r="X195" s="170"/>
    </row>
    <row r="196" spans="1:24" ht="15" thickBot="1" x14ac:dyDescent="0.35">
      <c r="A196" s="228">
        <v>162</v>
      </c>
      <c r="B196" s="229" t="s">
        <v>30</v>
      </c>
      <c r="C196" s="238"/>
      <c r="D196" s="211">
        <f t="shared" si="15"/>
        <v>7.3968792560927014E-6</v>
      </c>
      <c r="E196" s="210">
        <f t="shared" si="14"/>
        <v>-5.2426910583621779E-6</v>
      </c>
      <c r="F196" s="210">
        <f t="shared" si="17"/>
        <v>1.2639570314454879E-5</v>
      </c>
      <c r="G196" s="210">
        <f t="shared" si="16"/>
        <v>-1.5854468878231081E-3</v>
      </c>
      <c r="H196" s="212"/>
      <c r="I196" s="233"/>
      <c r="J196" s="211">
        <f>+K196+L196</f>
        <v>2.2190637768278106E-5</v>
      </c>
      <c r="K196" s="211">
        <f>SUM(E194:E196)</f>
        <v>-1.5602236899287829E-5</v>
      </c>
      <c r="L196" s="213">
        <f>F194+F195+F196+C194+C195+C196</f>
        <v>3.7792874667565935E-5</v>
      </c>
      <c r="M196" s="235"/>
      <c r="N196" s="92"/>
      <c r="O196" s="224"/>
      <c r="P196" s="221"/>
      <c r="Q196" s="221"/>
      <c r="R196" s="221"/>
      <c r="S196" s="227"/>
      <c r="T196" s="170"/>
      <c r="U196" s="170"/>
      <c r="V196" s="170"/>
      <c r="W196" s="170"/>
      <c r="X196" s="170"/>
    </row>
    <row r="197" spans="1:24" ht="14.4" x14ac:dyDescent="0.3">
      <c r="A197" s="225">
        <v>163</v>
      </c>
      <c r="B197" s="226" t="s">
        <v>30</v>
      </c>
      <c r="C197" s="195"/>
      <c r="D197" s="216">
        <f t="shared" si="15"/>
        <v>7.3968792560927014E-6</v>
      </c>
      <c r="E197" s="215">
        <f t="shared" si="14"/>
        <v>-5.2848229594103609E-6</v>
      </c>
      <c r="F197" s="215">
        <f t="shared" si="17"/>
        <v>1.2681702215503062E-5</v>
      </c>
      <c r="G197" s="215">
        <f t="shared" si="16"/>
        <v>-1.5981285900386112E-3</v>
      </c>
      <c r="H197" s="170"/>
      <c r="I197" s="218"/>
      <c r="J197" s="218"/>
      <c r="K197" s="218"/>
      <c r="L197" s="234"/>
      <c r="M197" s="235"/>
      <c r="N197" s="92"/>
      <c r="O197" s="224"/>
      <c r="P197" s="221"/>
      <c r="Q197" s="221"/>
      <c r="R197" s="221"/>
      <c r="S197" s="227"/>
      <c r="T197" s="170"/>
      <c r="U197" s="170"/>
      <c r="V197" s="170"/>
      <c r="W197" s="170"/>
      <c r="X197" s="170"/>
    </row>
    <row r="198" spans="1:24" ht="14.4" x14ac:dyDescent="0.3">
      <c r="A198" s="225">
        <v>164</v>
      </c>
      <c r="B198" s="226" t="s">
        <v>30</v>
      </c>
      <c r="C198" s="195"/>
      <c r="D198" s="202">
        <f t="shared" si="15"/>
        <v>7.3968792560927014E-6</v>
      </c>
      <c r="E198" s="185">
        <f t="shared" si="14"/>
        <v>-5.3270953001287038E-6</v>
      </c>
      <c r="F198" s="185">
        <f t="shared" si="17"/>
        <v>1.2723974556221404E-5</v>
      </c>
      <c r="G198" s="215">
        <f t="shared" si="16"/>
        <v>-1.6108525645948325E-3</v>
      </c>
      <c r="H198" s="170"/>
      <c r="I198" s="204"/>
      <c r="J198" s="204"/>
      <c r="K198" s="204"/>
      <c r="L198" s="236"/>
      <c r="M198" s="235"/>
      <c r="N198" s="92"/>
      <c r="O198" s="224"/>
      <c r="P198" s="221"/>
      <c r="Q198" s="221"/>
      <c r="R198" s="221"/>
      <c r="S198" s="227"/>
      <c r="T198" s="170"/>
      <c r="U198" s="170"/>
      <c r="V198" s="170"/>
      <c r="W198" s="170"/>
      <c r="X198" s="170"/>
    </row>
    <row r="199" spans="1:24" ht="15" thickBot="1" x14ac:dyDescent="0.35">
      <c r="A199" s="228">
        <v>165</v>
      </c>
      <c r="B199" s="229" t="s">
        <v>30</v>
      </c>
      <c r="C199" s="238"/>
      <c r="D199" s="211">
        <f t="shared" si="15"/>
        <v>7.3968792560927014E-6</v>
      </c>
      <c r="E199" s="210">
        <f t="shared" si="14"/>
        <v>-5.3695085486494423E-6</v>
      </c>
      <c r="F199" s="210">
        <f t="shared" si="17"/>
        <v>1.2766387804742144E-5</v>
      </c>
      <c r="G199" s="210">
        <f t="shared" si="16"/>
        <v>-1.6236189523995746E-3</v>
      </c>
      <c r="H199" s="212"/>
      <c r="I199" s="233"/>
      <c r="J199" s="211">
        <f>+K199+L199</f>
        <v>2.2190637768278102E-5</v>
      </c>
      <c r="K199" s="211">
        <f>SUM(E197:E199)</f>
        <v>-1.5981426808188508E-5</v>
      </c>
      <c r="L199" s="213">
        <f>F197+F198+F199+C197+C198+C199</f>
        <v>3.817206457646661E-5</v>
      </c>
      <c r="M199" s="235"/>
      <c r="N199" s="92"/>
      <c r="O199" s="224"/>
      <c r="P199" s="221"/>
      <c r="Q199" s="221"/>
      <c r="R199" s="221"/>
      <c r="S199" s="227"/>
      <c r="T199" s="170"/>
      <c r="U199" s="170"/>
      <c r="V199" s="170"/>
      <c r="W199" s="170"/>
      <c r="X199" s="170"/>
    </row>
    <row r="200" spans="1:24" ht="14.4" x14ac:dyDescent="0.3">
      <c r="A200" s="225">
        <v>166</v>
      </c>
      <c r="B200" s="226" t="s">
        <v>30</v>
      </c>
      <c r="C200" s="195"/>
      <c r="D200" s="216">
        <f t="shared" si="15"/>
        <v>7.3968792560927014E-6</v>
      </c>
      <c r="E200" s="215">
        <f t="shared" si="14"/>
        <v>-5.4120631746652494E-6</v>
      </c>
      <c r="F200" s="215">
        <f t="shared" si="17"/>
        <v>1.2808942430757952E-5</v>
      </c>
      <c r="G200" s="215">
        <f t="shared" si="16"/>
        <v>-1.6364278948303326E-3</v>
      </c>
      <c r="H200" s="170"/>
      <c r="I200" s="218"/>
      <c r="J200" s="218"/>
      <c r="K200" s="218"/>
      <c r="L200" s="234"/>
      <c r="M200" s="235"/>
      <c r="N200" s="92"/>
      <c r="O200" s="224"/>
      <c r="P200" s="221"/>
      <c r="Q200" s="221"/>
      <c r="R200" s="221"/>
      <c r="S200" s="227"/>
      <c r="T200" s="170"/>
      <c r="U200" s="170"/>
      <c r="V200" s="170"/>
      <c r="W200" s="170"/>
      <c r="X200" s="170"/>
    </row>
    <row r="201" spans="1:24" ht="14.4" x14ac:dyDescent="0.3">
      <c r="A201" s="225">
        <v>167</v>
      </c>
      <c r="B201" s="226" t="s">
        <v>30</v>
      </c>
      <c r="C201" s="195"/>
      <c r="D201" s="202">
        <f t="shared" si="15"/>
        <v>7.3968792560927014E-6</v>
      </c>
      <c r="E201" s="185">
        <f t="shared" si="14"/>
        <v>-5.4547596494344427E-6</v>
      </c>
      <c r="F201" s="185">
        <f t="shared" si="17"/>
        <v>1.2851638905527143E-5</v>
      </c>
      <c r="G201" s="215">
        <f t="shared" si="16"/>
        <v>-1.6492795337358598E-3</v>
      </c>
      <c r="H201" s="170"/>
      <c r="I201" s="204"/>
      <c r="J201" s="204"/>
      <c r="K201" s="204"/>
      <c r="L201" s="236"/>
      <c r="M201" s="235"/>
      <c r="N201" s="92"/>
      <c r="O201" s="224"/>
      <c r="P201" s="221"/>
      <c r="Q201" s="221"/>
      <c r="R201" s="221"/>
      <c r="S201" s="227"/>
      <c r="T201" s="170"/>
      <c r="U201" s="170"/>
      <c r="V201" s="170"/>
      <c r="W201" s="170"/>
      <c r="X201" s="170"/>
    </row>
    <row r="202" spans="1:24" ht="15" thickBot="1" x14ac:dyDescent="0.35">
      <c r="A202" s="228">
        <v>168</v>
      </c>
      <c r="B202" s="229" t="s">
        <v>30</v>
      </c>
      <c r="C202" s="238"/>
      <c r="D202" s="211">
        <f t="shared" si="15"/>
        <v>7.3968792560927014E-6</v>
      </c>
      <c r="E202" s="210">
        <f t="shared" si="14"/>
        <v>-5.4975984457861997E-6</v>
      </c>
      <c r="F202" s="210">
        <f t="shared" si="17"/>
        <v>1.28944777018789E-5</v>
      </c>
      <c r="G202" s="210">
        <f t="shared" si="16"/>
        <v>-1.6621740114377388E-3</v>
      </c>
      <c r="H202" s="212"/>
      <c r="I202" s="233"/>
      <c r="J202" s="211">
        <f>+K202+L202</f>
        <v>2.2190637768278099E-5</v>
      </c>
      <c r="K202" s="211">
        <f>SUM(E200:E202)</f>
        <v>-1.6364421269885893E-5</v>
      </c>
      <c r="L202" s="213">
        <f>F200+F201+F202+C200+C201+C202</f>
        <v>3.8555059038163992E-5</v>
      </c>
      <c r="M202" s="235"/>
      <c r="N202" s="92"/>
      <c r="O202" s="224"/>
      <c r="P202" s="221"/>
      <c r="Q202" s="221"/>
      <c r="R202" s="221"/>
      <c r="S202" s="227"/>
      <c r="T202" s="170"/>
      <c r="U202" s="170"/>
      <c r="V202" s="170"/>
      <c r="W202" s="170"/>
      <c r="X202" s="170"/>
    </row>
    <row r="203" spans="1:24" ht="14.4" x14ac:dyDescent="0.3">
      <c r="A203" s="225">
        <v>169</v>
      </c>
      <c r="B203" s="226" t="s">
        <v>30</v>
      </c>
      <c r="C203" s="195"/>
      <c r="D203" s="216">
        <f t="shared" si="15"/>
        <v>7.3968792560927014E-6</v>
      </c>
      <c r="E203" s="215">
        <f t="shared" si="14"/>
        <v>-5.540580038125796E-6</v>
      </c>
      <c r="F203" s="215">
        <f t="shared" si="17"/>
        <v>1.2937459294218497E-5</v>
      </c>
      <c r="G203" s="215">
        <f t="shared" si="16"/>
        <v>-1.6751114707319573E-3</v>
      </c>
      <c r="H203" s="170"/>
      <c r="I203" s="218"/>
      <c r="J203" s="218"/>
      <c r="K203" s="218"/>
      <c r="L203" s="234"/>
      <c r="M203" s="235"/>
      <c r="N203" s="92"/>
      <c r="O203" s="224"/>
      <c r="P203" s="221"/>
      <c r="Q203" s="221"/>
      <c r="R203" s="221"/>
      <c r="S203" s="227"/>
      <c r="T203" s="170"/>
      <c r="U203" s="170"/>
      <c r="V203" s="170"/>
      <c r="W203" s="170"/>
      <c r="X203" s="170"/>
    </row>
    <row r="204" spans="1:24" ht="14.4" x14ac:dyDescent="0.3">
      <c r="A204" s="225">
        <v>170</v>
      </c>
      <c r="B204" s="226" t="s">
        <v>30</v>
      </c>
      <c r="C204" s="195"/>
      <c r="D204" s="202">
        <f t="shared" si="15"/>
        <v>7.3968792560927014E-6</v>
      </c>
      <c r="E204" s="185">
        <f t="shared" si="14"/>
        <v>-5.5837049024398581E-6</v>
      </c>
      <c r="F204" s="185">
        <f t="shared" si="17"/>
        <v>1.2980584158532559E-5</v>
      </c>
      <c r="G204" s="215">
        <f t="shared" si="16"/>
        <v>-1.6880920548904899E-3</v>
      </c>
      <c r="H204" s="170"/>
      <c r="I204" s="204"/>
      <c r="J204" s="204"/>
      <c r="K204" s="204"/>
      <c r="L204" s="236"/>
      <c r="M204" s="235"/>
      <c r="N204" s="92"/>
      <c r="O204" s="224"/>
      <c r="P204" s="221"/>
      <c r="Q204" s="221"/>
      <c r="R204" s="221"/>
      <c r="S204" s="227"/>
      <c r="T204" s="170"/>
      <c r="U204" s="170"/>
      <c r="V204" s="170"/>
      <c r="W204" s="170"/>
      <c r="X204" s="170"/>
    </row>
    <row r="205" spans="1:24" ht="15" thickBot="1" x14ac:dyDescent="0.35">
      <c r="A205" s="228">
        <v>171</v>
      </c>
      <c r="B205" s="229" t="s">
        <v>30</v>
      </c>
      <c r="C205" s="238"/>
      <c r="D205" s="211">
        <f t="shared" si="15"/>
        <v>7.3968792560927014E-6</v>
      </c>
      <c r="E205" s="210">
        <f t="shared" si="14"/>
        <v>-5.6269735163016332E-6</v>
      </c>
      <c r="F205" s="210">
        <f t="shared" si="17"/>
        <v>1.3023852772394335E-5</v>
      </c>
      <c r="G205" s="210">
        <f t="shared" si="16"/>
        <v>-1.7011159076628843E-3</v>
      </c>
      <c r="H205" s="212"/>
      <c r="I205" s="233"/>
      <c r="J205" s="211">
        <f>+K205+L205</f>
        <v>2.2190637768278106E-5</v>
      </c>
      <c r="K205" s="211">
        <f>SUM(E203:E205)</f>
        <v>-1.6751258456867286E-5</v>
      </c>
      <c r="L205" s="213">
        <f>F203+F204+F205+C203+C204+C205</f>
        <v>3.8941896225145392E-5</v>
      </c>
      <c r="M205" s="235"/>
      <c r="N205" s="92"/>
      <c r="O205" s="224"/>
      <c r="P205" s="221"/>
      <c r="Q205" s="221"/>
      <c r="R205" s="221"/>
      <c r="S205" s="227"/>
      <c r="T205" s="170"/>
      <c r="U205" s="170"/>
      <c r="V205" s="170"/>
      <c r="W205" s="170"/>
      <c r="X205" s="170"/>
    </row>
    <row r="206" spans="1:24" ht="14.4" x14ac:dyDescent="0.3">
      <c r="A206" s="225">
        <v>172</v>
      </c>
      <c r="B206" s="226" t="s">
        <v>30</v>
      </c>
      <c r="C206" s="195"/>
      <c r="D206" s="216">
        <f t="shared" si="15"/>
        <v>7.3968792560927014E-6</v>
      </c>
      <c r="E206" s="215">
        <f t="shared" si="14"/>
        <v>-5.6703863588762816E-6</v>
      </c>
      <c r="F206" s="215">
        <f t="shared" si="17"/>
        <v>1.3067265614968983E-5</v>
      </c>
      <c r="G206" s="215">
        <f t="shared" si="16"/>
        <v>-1.7141831732778532E-3</v>
      </c>
      <c r="H206" s="170"/>
      <c r="I206" s="218"/>
      <c r="J206" s="218"/>
      <c r="K206" s="218"/>
      <c r="L206" s="234"/>
      <c r="M206" s="235"/>
      <c r="N206" s="92"/>
      <c r="O206" s="224"/>
      <c r="P206" s="221"/>
      <c r="Q206" s="221"/>
      <c r="R206" s="221"/>
      <c r="S206" s="227"/>
      <c r="T206" s="170"/>
      <c r="U206" s="170"/>
      <c r="V206" s="170"/>
      <c r="W206" s="170"/>
      <c r="X206" s="170"/>
    </row>
    <row r="207" spans="1:24" ht="14.4" x14ac:dyDescent="0.3">
      <c r="A207" s="225">
        <v>173</v>
      </c>
      <c r="B207" s="226" t="s">
        <v>30</v>
      </c>
      <c r="C207" s="195"/>
      <c r="D207" s="202">
        <f t="shared" si="15"/>
        <v>7.3968792560927014E-6</v>
      </c>
      <c r="E207" s="185">
        <f t="shared" si="14"/>
        <v>-5.7139439109261779E-6</v>
      </c>
      <c r="F207" s="185">
        <f t="shared" si="17"/>
        <v>1.3110823167018879E-5</v>
      </c>
      <c r="G207" s="215">
        <f t="shared" si="16"/>
        <v>-1.7272939964448721E-3</v>
      </c>
      <c r="H207" s="170"/>
      <c r="I207" s="204"/>
      <c r="J207" s="204"/>
      <c r="K207" s="204"/>
      <c r="L207" s="236"/>
      <c r="M207" s="235"/>
      <c r="N207" s="92"/>
      <c r="O207" s="224"/>
      <c r="P207" s="221"/>
      <c r="Q207" s="221"/>
      <c r="R207" s="221"/>
      <c r="S207" s="227"/>
      <c r="T207" s="170"/>
      <c r="U207" s="170"/>
      <c r="V207" s="170"/>
      <c r="W207" s="170"/>
      <c r="X207" s="170"/>
    </row>
    <row r="208" spans="1:24" ht="15" thickBot="1" x14ac:dyDescent="0.35">
      <c r="A208" s="228">
        <v>174</v>
      </c>
      <c r="B208" s="229" t="s">
        <v>30</v>
      </c>
      <c r="C208" s="238"/>
      <c r="D208" s="211">
        <f t="shared" si="15"/>
        <v>7.3968792560927014E-6</v>
      </c>
      <c r="E208" s="210">
        <f t="shared" si="14"/>
        <v>-5.7576466548162405E-6</v>
      </c>
      <c r="F208" s="210">
        <f t="shared" si="17"/>
        <v>1.3154525910908941E-5</v>
      </c>
      <c r="G208" s="210">
        <f t="shared" si="16"/>
        <v>-1.7404485223557812E-3</v>
      </c>
      <c r="H208" s="212"/>
      <c r="I208" s="233"/>
      <c r="J208" s="211">
        <f>+K208+L208</f>
        <v>2.2190637768278106E-5</v>
      </c>
      <c r="K208" s="211">
        <f>SUM(E206:E208)</f>
        <v>-1.7141976924618699E-5</v>
      </c>
      <c r="L208" s="213">
        <f>F206+F207+F208+C206+C207+C208</f>
        <v>3.9332614692896805E-5</v>
      </c>
      <c r="M208" s="235"/>
      <c r="N208" s="92"/>
      <c r="O208" s="224"/>
      <c r="P208" s="221"/>
      <c r="Q208" s="221"/>
      <c r="R208" s="221"/>
      <c r="S208" s="227"/>
      <c r="T208" s="170"/>
      <c r="U208" s="170"/>
      <c r="V208" s="170"/>
      <c r="W208" s="170"/>
      <c r="X208" s="170"/>
    </row>
    <row r="209" spans="1:24" ht="14.4" x14ac:dyDescent="0.3">
      <c r="A209" s="225">
        <v>175</v>
      </c>
      <c r="B209" s="226" t="s">
        <v>30</v>
      </c>
      <c r="C209" s="195"/>
      <c r="D209" s="216">
        <f t="shared" si="15"/>
        <v>7.3968792560927014E-6</v>
      </c>
      <c r="E209" s="215">
        <f t="shared" si="14"/>
        <v>-5.801495074519271E-6</v>
      </c>
      <c r="F209" s="215">
        <f t="shared" si="17"/>
        <v>1.3198374330611973E-5</v>
      </c>
      <c r="G209" s="215">
        <f t="shared" si="16"/>
        <v>-1.7536468966863931E-3</v>
      </c>
      <c r="H209" s="170"/>
      <c r="I209" s="218"/>
      <c r="J209" s="218"/>
      <c r="K209" s="218"/>
      <c r="L209" s="234"/>
      <c r="M209" s="235"/>
      <c r="N209" s="92"/>
      <c r="O209" s="224"/>
      <c r="P209" s="221"/>
      <c r="Q209" s="221"/>
      <c r="R209" s="221"/>
      <c r="S209" s="227"/>
      <c r="T209" s="170"/>
      <c r="U209" s="170"/>
      <c r="V209" s="170"/>
      <c r="W209" s="170"/>
      <c r="X209" s="170"/>
    </row>
    <row r="210" spans="1:24" ht="14.4" x14ac:dyDescent="0.3">
      <c r="A210" s="225">
        <v>176</v>
      </c>
      <c r="B210" s="226" t="s">
        <v>30</v>
      </c>
      <c r="C210" s="195"/>
      <c r="D210" s="202">
        <f t="shared" si="15"/>
        <v>7.3968792560927014E-6</v>
      </c>
      <c r="E210" s="185">
        <f t="shared" si="14"/>
        <v>-5.845489655621311E-6</v>
      </c>
      <c r="F210" s="185">
        <f t="shared" si="17"/>
        <v>1.3242368911714012E-5</v>
      </c>
      <c r="G210" s="215">
        <f t="shared" si="16"/>
        <v>-1.7668892655981071E-3</v>
      </c>
      <c r="H210" s="170"/>
      <c r="I210" s="204"/>
      <c r="J210" s="204"/>
      <c r="K210" s="204"/>
      <c r="L210" s="236"/>
      <c r="M210" s="235"/>
      <c r="N210" s="92"/>
      <c r="O210" s="224"/>
      <c r="P210" s="221"/>
      <c r="Q210" s="221"/>
      <c r="R210" s="221"/>
      <c r="S210" s="227"/>
      <c r="T210" s="170"/>
      <c r="U210" s="170"/>
      <c r="V210" s="170"/>
      <c r="W210" s="170"/>
      <c r="X210" s="170"/>
    </row>
    <row r="211" spans="1:24" ht="15" thickBot="1" x14ac:dyDescent="0.35">
      <c r="A211" s="228">
        <v>177</v>
      </c>
      <c r="B211" s="229" t="s">
        <v>30</v>
      </c>
      <c r="C211" s="238"/>
      <c r="D211" s="211">
        <f t="shared" si="15"/>
        <v>7.3968792560927014E-6</v>
      </c>
      <c r="E211" s="210">
        <f t="shared" si="14"/>
        <v>-5.8896308853270238E-6</v>
      </c>
      <c r="F211" s="210">
        <f>D211-E211</f>
        <v>1.3286510141419726E-5</v>
      </c>
      <c r="G211" s="210">
        <f t="shared" si="16"/>
        <v>-1.7801757757395268E-3</v>
      </c>
      <c r="H211" s="212"/>
      <c r="I211" s="233"/>
      <c r="J211" s="211">
        <f>+K211+L211</f>
        <v>2.2190637768278109E-5</v>
      </c>
      <c r="K211" s="211">
        <f>SUM(E209:E211)</f>
        <v>-1.7536615615467606E-5</v>
      </c>
      <c r="L211" s="213">
        <f>F209+F210+F211+C209+C210+C211</f>
        <v>3.9727253383745715E-5</v>
      </c>
      <c r="M211" s="235"/>
      <c r="N211" s="92"/>
      <c r="O211" s="224"/>
      <c r="P211" s="221"/>
      <c r="Q211" s="221"/>
      <c r="R211" s="221"/>
      <c r="S211" s="227"/>
      <c r="T211" s="170"/>
      <c r="U211" s="170"/>
      <c r="V211" s="170"/>
      <c r="W211" s="170"/>
      <c r="X211" s="170"/>
    </row>
    <row r="212" spans="1:24" ht="14.4" x14ac:dyDescent="0.3">
      <c r="A212" s="225">
        <v>178</v>
      </c>
      <c r="B212" s="226" t="s">
        <v>30</v>
      </c>
      <c r="C212" s="195"/>
      <c r="D212" s="216">
        <f t="shared" si="15"/>
        <v>7.3968792560927014E-6</v>
      </c>
      <c r="E212" s="215">
        <f t="shared" si="14"/>
        <v>-5.9339192524650897E-6</v>
      </c>
      <c r="F212" s="215">
        <f>D212-E212</f>
        <v>1.3330798508557791E-5</v>
      </c>
      <c r="G212" s="215">
        <f t="shared" si="16"/>
        <v>-1.7935065742480847E-3</v>
      </c>
      <c r="H212" s="170"/>
      <c r="I212" s="218"/>
      <c r="J212" s="218"/>
      <c r="K212" s="218"/>
      <c r="L212" s="234"/>
      <c r="M212" s="235"/>
      <c r="N212" s="92"/>
      <c r="O212" s="224"/>
      <c r="P212" s="221"/>
      <c r="Q212" s="221"/>
      <c r="R212" s="221"/>
      <c r="S212" s="227"/>
      <c r="T212" s="170"/>
      <c r="U212" s="170"/>
      <c r="V212" s="170"/>
      <c r="W212" s="170"/>
      <c r="X212" s="170"/>
    </row>
    <row r="213" spans="1:24" ht="14.4" x14ac:dyDescent="0.3">
      <c r="A213" s="225">
        <v>179</v>
      </c>
      <c r="B213" s="226" t="s">
        <v>30</v>
      </c>
      <c r="C213" s="195"/>
      <c r="D213" s="202">
        <f t="shared" si="15"/>
        <v>7.3968792560927014E-6</v>
      </c>
      <c r="E213" s="185">
        <f t="shared" si="14"/>
        <v>-5.9783552474936163E-6</v>
      </c>
      <c r="F213" s="185">
        <f>D213-E213</f>
        <v>1.3375234503586319E-5</v>
      </c>
      <c r="G213" s="215">
        <f t="shared" si="16"/>
        <v>-1.8068818087516711E-3</v>
      </c>
      <c r="H213" s="170"/>
      <c r="I213" s="204"/>
      <c r="J213" s="204"/>
      <c r="K213" s="204"/>
      <c r="L213" s="236"/>
      <c r="M213" s="235"/>
      <c r="N213" s="92"/>
      <c r="O213" s="224"/>
      <c r="P213" s="221"/>
      <c r="Q213" s="221"/>
      <c r="R213" s="221"/>
      <c r="S213" s="227"/>
      <c r="T213" s="170"/>
      <c r="U213" s="170"/>
      <c r="V213" s="170"/>
      <c r="W213" s="170"/>
      <c r="X213" s="170"/>
    </row>
    <row r="214" spans="1:24" ht="15" thickBot="1" x14ac:dyDescent="0.35">
      <c r="A214" s="228">
        <v>180</v>
      </c>
      <c r="B214" s="229" t="s">
        <v>30</v>
      </c>
      <c r="C214" s="238"/>
      <c r="D214" s="211">
        <f t="shared" si="15"/>
        <v>7.3968792560927014E-6</v>
      </c>
      <c r="E214" s="210">
        <f t="shared" si="14"/>
        <v>-6.0229393625055709E-6</v>
      </c>
      <c r="F214" s="210">
        <f>D214-E214</f>
        <v>1.3419818618598272E-5</v>
      </c>
      <c r="G214" s="210">
        <f t="shared" si="16"/>
        <v>-1.8203016273702693E-3</v>
      </c>
      <c r="H214" s="212"/>
      <c r="I214" s="233"/>
      <c r="J214" s="211">
        <f>+K214+L214</f>
        <v>2.2190637768278102E-5</v>
      </c>
      <c r="K214" s="211">
        <f>SUM(E212:E214)</f>
        <v>-1.7935213862464278E-5</v>
      </c>
      <c r="L214" s="213">
        <f>F212+F213+F214+C212+C213+C214</f>
        <v>4.012585163074238E-5</v>
      </c>
      <c r="M214" s="235"/>
      <c r="N214" s="92"/>
      <c r="O214" s="224"/>
      <c r="P214" s="221"/>
      <c r="Q214" s="221"/>
      <c r="R214" s="221"/>
      <c r="S214" s="227"/>
      <c r="T214" s="170"/>
      <c r="U214" s="170"/>
      <c r="V214" s="170"/>
      <c r="W214" s="170"/>
      <c r="X214" s="170"/>
    </row>
    <row r="215" spans="1:24" x14ac:dyDescent="0.25">
      <c r="A215" s="193"/>
      <c r="B215" s="170"/>
      <c r="C215" s="195"/>
      <c r="D215" s="195"/>
      <c r="E215" s="195"/>
      <c r="F215" s="195"/>
      <c r="G215" s="239"/>
      <c r="H215" s="170"/>
      <c r="I215" s="193"/>
      <c r="J215" s="170"/>
      <c r="K215" s="170"/>
      <c r="L215" s="170"/>
      <c r="M215" s="235"/>
      <c r="N215" s="92"/>
      <c r="O215" s="224"/>
      <c r="P215" s="224"/>
      <c r="Q215" s="224"/>
      <c r="R215" s="224"/>
      <c r="S215" s="170"/>
      <c r="T215" s="170"/>
      <c r="U215" s="170"/>
      <c r="V215" s="170"/>
      <c r="W215" s="170"/>
      <c r="X215" s="170"/>
    </row>
    <row r="216" spans="1:24" ht="14.4" thickBot="1" x14ac:dyDescent="0.3">
      <c r="A216" s="200" t="s">
        <v>188</v>
      </c>
      <c r="B216" s="170"/>
      <c r="C216" s="240">
        <f>SUM(C17:C214)</f>
        <v>0</v>
      </c>
      <c r="D216" s="240">
        <f>SUM(D17:D214)</f>
        <v>1.3314382660966858E-3</v>
      </c>
      <c r="E216" s="240">
        <f>SUM(E17:E214)</f>
        <v>-4.8886336127358264E-4</v>
      </c>
      <c r="F216" s="240">
        <f>SUM(F17:F214)</f>
        <v>1.8203016273702693E-3</v>
      </c>
      <c r="G216" s="239"/>
      <c r="H216" s="170"/>
      <c r="I216" s="241">
        <f>SUM(I17:I214)</f>
        <v>0</v>
      </c>
      <c r="J216" s="240">
        <f>SUM(J17:J214)</f>
        <v>1.3314382660966873E-3</v>
      </c>
      <c r="K216" s="240">
        <f>SUM(K17:K214)</f>
        <v>-4.8886336127358274E-4</v>
      </c>
      <c r="L216" s="240">
        <f>SUM(L17:L214)</f>
        <v>1.8203016273702682E-3</v>
      </c>
      <c r="M216" s="189"/>
      <c r="N216" s="170"/>
      <c r="O216" s="170"/>
      <c r="P216" s="170"/>
      <c r="Q216" s="170"/>
      <c r="R216" s="170"/>
      <c r="S216" s="170"/>
      <c r="T216" s="170"/>
      <c r="U216" s="170"/>
      <c r="V216" s="170"/>
      <c r="W216" s="170"/>
      <c r="X216" s="170"/>
    </row>
    <row r="217" spans="1:24" ht="7.5" customHeight="1" thickTop="1" x14ac:dyDescent="0.25">
      <c r="A217" s="191"/>
      <c r="B217" s="186"/>
      <c r="C217" s="242"/>
      <c r="D217" s="242"/>
      <c r="E217" s="242"/>
      <c r="F217" s="242"/>
      <c r="G217" s="243"/>
      <c r="H217" s="170"/>
      <c r="I217" s="191"/>
      <c r="J217" s="186"/>
      <c r="K217" s="186"/>
      <c r="L217" s="186"/>
      <c r="M217" s="189"/>
      <c r="N217" s="170"/>
      <c r="O217" s="170"/>
      <c r="P217" s="170"/>
      <c r="Q217" s="170"/>
      <c r="R217" s="170"/>
      <c r="S217" s="170"/>
      <c r="T217" s="170"/>
      <c r="U217" s="170"/>
      <c r="V217" s="170"/>
      <c r="W217" s="170"/>
      <c r="X217" s="170"/>
    </row>
    <row r="218" spans="1:24" x14ac:dyDescent="0.25">
      <c r="A218" s="170"/>
      <c r="B218" s="170"/>
      <c r="C218" s="195"/>
      <c r="D218" s="195"/>
      <c r="E218" s="195"/>
      <c r="F218" s="195"/>
      <c r="G218" s="195"/>
      <c r="H218" s="170"/>
      <c r="I218" s="170"/>
      <c r="J218" s="170"/>
      <c r="K218" s="170"/>
      <c r="L218" s="170"/>
      <c r="M218" s="75"/>
      <c r="N218" s="170"/>
      <c r="O218" s="170"/>
      <c r="P218" s="170"/>
      <c r="Q218" s="170"/>
      <c r="R218" s="170"/>
      <c r="S218" s="170"/>
      <c r="T218" s="170"/>
      <c r="U218" s="170"/>
      <c r="V218" s="170"/>
      <c r="W218" s="170"/>
      <c r="X218" s="170"/>
    </row>
    <row r="219" spans="1:24" x14ac:dyDescent="0.25">
      <c r="A219" s="170"/>
      <c r="B219" s="170"/>
      <c r="C219" s="170"/>
      <c r="D219" s="170"/>
      <c r="E219" s="170"/>
      <c r="F219" s="170"/>
      <c r="G219" s="170"/>
      <c r="H219" s="170"/>
      <c r="I219" s="170"/>
      <c r="J219" s="170"/>
      <c r="K219" s="170"/>
      <c r="L219" s="170"/>
      <c r="M219" s="75"/>
      <c r="N219" s="170"/>
      <c r="O219" s="170"/>
      <c r="P219" s="170"/>
      <c r="Q219" s="170"/>
      <c r="R219" s="170"/>
      <c r="S219" s="170"/>
      <c r="T219" s="170"/>
      <c r="U219" s="170"/>
      <c r="V219" s="170"/>
      <c r="W219" s="170"/>
      <c r="X219" s="170"/>
    </row>
    <row r="220" spans="1:24" x14ac:dyDescent="0.25">
      <c r="A220" s="170"/>
      <c r="B220" s="170"/>
      <c r="C220" s="170"/>
      <c r="D220" s="170"/>
      <c r="E220" s="170"/>
      <c r="F220" s="170"/>
      <c r="G220" s="170"/>
      <c r="H220" s="170"/>
      <c r="I220" s="170"/>
      <c r="J220" s="170"/>
      <c r="K220" s="170"/>
      <c r="L220" s="170"/>
      <c r="M220" s="75"/>
      <c r="N220" s="170"/>
      <c r="O220" s="170"/>
      <c r="P220" s="170"/>
      <c r="Q220" s="170"/>
      <c r="R220" s="170"/>
      <c r="S220" s="170"/>
      <c r="T220" s="170"/>
      <c r="U220" s="170"/>
      <c r="V220" s="170"/>
      <c r="W220" s="170"/>
      <c r="X220" s="170"/>
    </row>
    <row r="221" spans="1:24" x14ac:dyDescent="0.25">
      <c r="A221" s="170"/>
      <c r="B221" s="170"/>
      <c r="C221" s="170"/>
      <c r="D221" s="170"/>
      <c r="E221" s="170"/>
      <c r="F221" s="170"/>
      <c r="G221" s="170"/>
      <c r="H221" s="170"/>
      <c r="I221" s="170"/>
      <c r="J221" s="170"/>
      <c r="K221" s="170"/>
      <c r="L221" s="170"/>
      <c r="M221" s="75"/>
      <c r="N221" s="170"/>
      <c r="O221" s="170"/>
      <c r="P221" s="170"/>
      <c r="Q221" s="170"/>
      <c r="R221" s="170"/>
      <c r="S221" s="170"/>
      <c r="T221" s="170"/>
      <c r="U221" s="170"/>
      <c r="V221" s="170"/>
      <c r="W221" s="170"/>
      <c r="X221" s="170"/>
    </row>
    <row r="222" spans="1:24" x14ac:dyDescent="0.25">
      <c r="A222" s="170"/>
      <c r="B222" s="170"/>
      <c r="C222" s="170"/>
      <c r="D222" s="170"/>
      <c r="E222" s="170"/>
      <c r="F222" s="170"/>
      <c r="G222" s="170"/>
      <c r="H222" s="170"/>
      <c r="I222" s="170"/>
      <c r="J222" s="170"/>
      <c r="K222" s="170"/>
      <c r="L222" s="170"/>
      <c r="M222" s="75"/>
      <c r="N222" s="170"/>
      <c r="O222" s="170"/>
      <c r="P222" s="170"/>
      <c r="Q222" s="170"/>
      <c r="R222" s="170"/>
      <c r="S222" s="170"/>
      <c r="T222" s="170"/>
      <c r="U222" s="170"/>
      <c r="V222" s="170"/>
      <c r="W222" s="170"/>
      <c r="X222" s="170"/>
    </row>
    <row r="223" spans="1:24" x14ac:dyDescent="0.25">
      <c r="A223" s="170"/>
      <c r="B223" s="170"/>
      <c r="C223" s="170"/>
      <c r="D223" s="170"/>
      <c r="E223" s="170"/>
      <c r="F223" s="170"/>
      <c r="G223" s="170"/>
      <c r="H223" s="170"/>
      <c r="I223" s="170"/>
      <c r="J223" s="170"/>
      <c r="K223" s="170"/>
      <c r="L223" s="170"/>
      <c r="M223" s="75"/>
      <c r="N223" s="170"/>
      <c r="O223" s="170"/>
      <c r="P223" s="170"/>
      <c r="Q223" s="170"/>
      <c r="R223" s="170"/>
      <c r="S223" s="170"/>
      <c r="T223" s="170"/>
      <c r="U223" s="170"/>
      <c r="V223" s="170"/>
      <c r="W223" s="170"/>
      <c r="X223" s="170"/>
    </row>
    <row r="224" spans="1:24" x14ac:dyDescent="0.25">
      <c r="A224" s="170"/>
      <c r="B224" s="170"/>
      <c r="C224" s="170"/>
      <c r="D224" s="170"/>
      <c r="E224" s="170"/>
      <c r="F224" s="170"/>
      <c r="G224" s="170"/>
      <c r="H224" s="170"/>
      <c r="I224" s="170"/>
      <c r="J224" s="170"/>
      <c r="K224" s="170"/>
      <c r="L224" s="170"/>
      <c r="M224" s="75"/>
      <c r="N224" s="170"/>
      <c r="O224" s="170"/>
      <c r="P224" s="170"/>
      <c r="Q224" s="170"/>
      <c r="R224" s="170"/>
      <c r="S224" s="170"/>
      <c r="T224" s="170"/>
      <c r="U224" s="170"/>
      <c r="V224" s="170"/>
      <c r="W224" s="170"/>
      <c r="X224" s="170"/>
    </row>
    <row r="225" spans="1:24" x14ac:dyDescent="0.25">
      <c r="A225" s="170"/>
      <c r="B225" s="170"/>
      <c r="C225" s="170"/>
      <c r="D225" s="170"/>
      <c r="E225" s="170"/>
      <c r="F225" s="170"/>
      <c r="G225" s="170"/>
      <c r="H225" s="170"/>
      <c r="I225" s="170"/>
      <c r="J225" s="170"/>
      <c r="K225" s="170"/>
      <c r="L225" s="170"/>
      <c r="M225" s="75"/>
      <c r="N225" s="170"/>
      <c r="O225" s="170"/>
      <c r="P225" s="170"/>
      <c r="Q225" s="170"/>
      <c r="R225" s="170"/>
      <c r="S225" s="170"/>
      <c r="T225" s="170"/>
      <c r="U225" s="170"/>
      <c r="V225" s="170"/>
      <c r="W225" s="170"/>
      <c r="X225" s="170"/>
    </row>
    <row r="226" spans="1:24" x14ac:dyDescent="0.25">
      <c r="A226" s="170"/>
      <c r="B226" s="170"/>
      <c r="C226" s="170"/>
      <c r="D226" s="170"/>
      <c r="E226" s="170"/>
      <c r="F226" s="170"/>
      <c r="G226" s="170"/>
      <c r="H226" s="170"/>
      <c r="I226" s="170"/>
      <c r="J226" s="170"/>
      <c r="K226" s="170"/>
      <c r="L226" s="170"/>
      <c r="M226" s="75"/>
      <c r="N226" s="170"/>
      <c r="O226" s="170"/>
      <c r="P226" s="170"/>
      <c r="Q226" s="170"/>
      <c r="R226" s="170"/>
      <c r="S226" s="170"/>
      <c r="T226" s="170"/>
      <c r="U226" s="170"/>
      <c r="V226" s="170"/>
      <c r="W226" s="170"/>
      <c r="X226" s="170"/>
    </row>
    <row r="227" spans="1:24" x14ac:dyDescent="0.25">
      <c r="A227" s="170"/>
      <c r="B227" s="170"/>
      <c r="C227" s="170"/>
      <c r="D227" s="170"/>
      <c r="E227" s="170"/>
      <c r="F227" s="170"/>
      <c r="G227" s="170"/>
      <c r="H227" s="170"/>
      <c r="I227" s="170"/>
      <c r="J227" s="170"/>
      <c r="K227" s="170"/>
      <c r="L227" s="170"/>
      <c r="M227" s="75"/>
      <c r="N227" s="170"/>
      <c r="O227" s="170"/>
      <c r="P227" s="170"/>
      <c r="Q227" s="170"/>
      <c r="R227" s="170"/>
      <c r="S227" s="170"/>
      <c r="T227" s="170"/>
      <c r="U227" s="170"/>
      <c r="V227" s="170"/>
      <c r="W227" s="170"/>
      <c r="X227" s="170"/>
    </row>
    <row r="228" spans="1:24" x14ac:dyDescent="0.25">
      <c r="A228" s="170"/>
      <c r="B228" s="170"/>
      <c r="C228" s="170"/>
      <c r="D228" s="170"/>
      <c r="E228" s="170"/>
      <c r="F228" s="170"/>
      <c r="G228" s="170"/>
      <c r="H228" s="170"/>
      <c r="I228" s="170"/>
      <c r="J228" s="170"/>
      <c r="K228" s="170"/>
      <c r="L228" s="170"/>
      <c r="M228" s="75"/>
      <c r="N228" s="170"/>
      <c r="O228" s="170"/>
      <c r="P228" s="170"/>
      <c r="Q228" s="170"/>
      <c r="R228" s="170"/>
      <c r="S228" s="170"/>
      <c r="T228" s="170"/>
      <c r="U228" s="170"/>
      <c r="V228" s="170"/>
      <c r="W228" s="170"/>
      <c r="X228" s="170"/>
    </row>
    <row r="229" spans="1:24" x14ac:dyDescent="0.25">
      <c r="A229" s="170"/>
      <c r="B229" s="170"/>
      <c r="C229" s="170"/>
      <c r="D229" s="170"/>
      <c r="E229" s="170"/>
      <c r="F229" s="170"/>
      <c r="G229" s="170"/>
      <c r="H229" s="170"/>
      <c r="I229" s="170"/>
      <c r="J229" s="170"/>
      <c r="K229" s="170"/>
      <c r="L229" s="170"/>
      <c r="M229" s="75"/>
      <c r="N229" s="170"/>
      <c r="O229" s="170"/>
      <c r="P229" s="170"/>
      <c r="Q229" s="170"/>
      <c r="R229" s="170"/>
      <c r="S229" s="170"/>
      <c r="T229" s="170"/>
      <c r="U229" s="170"/>
      <c r="V229" s="170"/>
      <c r="W229" s="170"/>
      <c r="X229" s="170"/>
    </row>
    <row r="230" spans="1:24" x14ac:dyDescent="0.25">
      <c r="A230" s="170"/>
      <c r="B230" s="170"/>
      <c r="C230" s="170"/>
      <c r="D230" s="170"/>
      <c r="E230" s="170"/>
      <c r="F230" s="170"/>
      <c r="G230" s="170"/>
      <c r="H230" s="170"/>
      <c r="I230" s="170"/>
      <c r="J230" s="170"/>
      <c r="K230" s="170"/>
      <c r="L230" s="170"/>
      <c r="M230" s="75"/>
      <c r="N230" s="170"/>
      <c r="O230" s="170"/>
      <c r="P230" s="170"/>
      <c r="Q230" s="170"/>
      <c r="R230" s="170"/>
      <c r="S230" s="170"/>
      <c r="T230" s="170"/>
      <c r="U230" s="170"/>
      <c r="V230" s="170"/>
      <c r="W230" s="170"/>
      <c r="X230" s="170"/>
    </row>
    <row r="231" spans="1:24" x14ac:dyDescent="0.25">
      <c r="A231" s="170"/>
      <c r="B231" s="170"/>
      <c r="C231" s="170"/>
      <c r="D231" s="170"/>
      <c r="E231" s="170"/>
      <c r="F231" s="170"/>
      <c r="G231" s="170"/>
      <c r="H231" s="170"/>
      <c r="I231" s="170"/>
      <c r="J231" s="170"/>
      <c r="K231" s="170"/>
      <c r="L231" s="170"/>
      <c r="M231" s="75"/>
      <c r="N231" s="170"/>
      <c r="O231" s="170"/>
      <c r="P231" s="170"/>
      <c r="Q231" s="170"/>
      <c r="R231" s="170"/>
      <c r="S231" s="170"/>
      <c r="T231" s="170"/>
      <c r="U231" s="170"/>
      <c r="V231" s="170"/>
      <c r="W231" s="170"/>
      <c r="X231" s="170"/>
    </row>
    <row r="232" spans="1:24" x14ac:dyDescent="0.25">
      <c r="A232" s="170"/>
      <c r="B232" s="170"/>
      <c r="C232" s="170"/>
      <c r="D232" s="170"/>
      <c r="E232" s="170"/>
      <c r="F232" s="170"/>
      <c r="G232" s="170"/>
      <c r="H232" s="170"/>
      <c r="I232" s="170"/>
      <c r="J232" s="170"/>
      <c r="K232" s="170"/>
      <c r="L232" s="170"/>
      <c r="M232" s="75"/>
      <c r="N232" s="170"/>
      <c r="O232" s="170"/>
      <c r="P232" s="170"/>
      <c r="Q232" s="170"/>
      <c r="R232" s="170"/>
      <c r="S232" s="170"/>
      <c r="T232" s="170"/>
      <c r="U232" s="170"/>
      <c r="V232" s="170"/>
      <c r="W232" s="170"/>
      <c r="X232" s="170"/>
    </row>
    <row r="233" spans="1:24" x14ac:dyDescent="0.25">
      <c r="A233" s="170"/>
      <c r="B233" s="170"/>
      <c r="C233" s="170"/>
      <c r="D233" s="170"/>
      <c r="E233" s="170"/>
      <c r="F233" s="170"/>
      <c r="G233" s="170"/>
      <c r="H233" s="170"/>
      <c r="I233" s="170"/>
      <c r="J233" s="170"/>
      <c r="K233" s="170"/>
      <c r="L233" s="170"/>
      <c r="M233" s="75"/>
      <c r="N233" s="170"/>
      <c r="O233" s="170"/>
      <c r="P233" s="170"/>
      <c r="Q233" s="170"/>
      <c r="R233" s="170"/>
      <c r="S233" s="170"/>
      <c r="T233" s="170"/>
      <c r="U233" s="170"/>
      <c r="V233" s="170"/>
      <c r="W233" s="170"/>
      <c r="X233" s="170"/>
    </row>
    <row r="234" spans="1:24" x14ac:dyDescent="0.25">
      <c r="A234" s="170"/>
      <c r="B234" s="170"/>
      <c r="C234" s="170"/>
      <c r="D234" s="170"/>
      <c r="E234" s="170"/>
      <c r="F234" s="170"/>
      <c r="G234" s="170"/>
      <c r="H234" s="170"/>
      <c r="I234" s="170"/>
      <c r="J234" s="170"/>
      <c r="K234" s="170"/>
      <c r="L234" s="170"/>
      <c r="M234" s="75"/>
      <c r="N234" s="170"/>
      <c r="O234" s="170"/>
      <c r="P234" s="170"/>
      <c r="Q234" s="170"/>
      <c r="R234" s="170"/>
      <c r="S234" s="170"/>
      <c r="T234" s="170"/>
      <c r="U234" s="170"/>
      <c r="V234" s="170"/>
      <c r="W234" s="170"/>
      <c r="X234" s="170"/>
    </row>
    <row r="235" spans="1:24" x14ac:dyDescent="0.25">
      <c r="A235" s="170"/>
      <c r="B235" s="170"/>
      <c r="C235" s="170"/>
      <c r="D235" s="170"/>
      <c r="E235" s="170"/>
      <c r="F235" s="170"/>
      <c r="G235" s="170"/>
      <c r="H235" s="170"/>
      <c r="I235" s="170"/>
      <c r="J235" s="170"/>
      <c r="K235" s="170"/>
      <c r="L235" s="170"/>
      <c r="M235" s="75"/>
      <c r="N235" s="170"/>
      <c r="O235" s="170"/>
      <c r="P235" s="170"/>
      <c r="Q235" s="170"/>
      <c r="R235" s="170"/>
      <c r="S235" s="170"/>
      <c r="T235" s="170"/>
      <c r="U235" s="170"/>
      <c r="V235" s="170"/>
      <c r="W235" s="170"/>
      <c r="X235" s="170"/>
    </row>
    <row r="236" spans="1:24" x14ac:dyDescent="0.25">
      <c r="A236" s="170"/>
      <c r="B236" s="170"/>
      <c r="C236" s="170"/>
      <c r="D236" s="170"/>
      <c r="E236" s="170"/>
      <c r="F236" s="170"/>
      <c r="G236" s="170"/>
      <c r="H236" s="170"/>
      <c r="I236" s="170"/>
      <c r="J236" s="170"/>
      <c r="K236" s="170"/>
      <c r="L236" s="170"/>
      <c r="M236" s="75"/>
      <c r="N236" s="170"/>
      <c r="O236" s="170"/>
      <c r="P236" s="170"/>
      <c r="Q236" s="170"/>
      <c r="R236" s="170"/>
      <c r="S236" s="170"/>
      <c r="T236" s="170"/>
      <c r="U236" s="170"/>
      <c r="V236" s="170"/>
      <c r="W236" s="170"/>
      <c r="X236" s="170"/>
    </row>
    <row r="237" spans="1:24" x14ac:dyDescent="0.25">
      <c r="A237" s="170"/>
      <c r="B237" s="170"/>
      <c r="C237" s="170"/>
      <c r="D237" s="170"/>
      <c r="E237" s="170"/>
      <c r="F237" s="170"/>
      <c r="G237" s="170"/>
      <c r="H237" s="170"/>
      <c r="I237" s="170"/>
      <c r="J237" s="170"/>
      <c r="K237" s="170"/>
      <c r="L237" s="170"/>
      <c r="M237" s="75"/>
      <c r="N237" s="170"/>
      <c r="O237" s="170"/>
      <c r="P237" s="170"/>
      <c r="Q237" s="170"/>
      <c r="R237" s="170"/>
      <c r="S237" s="170"/>
      <c r="T237" s="170"/>
      <c r="U237" s="170"/>
      <c r="V237" s="170"/>
      <c r="W237" s="170"/>
      <c r="X237" s="170"/>
    </row>
    <row r="238" spans="1:24" x14ac:dyDescent="0.25">
      <c r="A238" s="170"/>
      <c r="B238" s="170"/>
      <c r="C238" s="170"/>
      <c r="D238" s="170"/>
      <c r="E238" s="170"/>
      <c r="F238" s="170"/>
      <c r="G238" s="170"/>
      <c r="H238" s="170"/>
      <c r="I238" s="170"/>
      <c r="J238" s="170"/>
      <c r="K238" s="170"/>
      <c r="L238" s="170"/>
      <c r="M238" s="75"/>
      <c r="N238" s="170"/>
      <c r="O238" s="170"/>
      <c r="P238" s="170"/>
      <c r="Q238" s="170"/>
      <c r="R238" s="170"/>
      <c r="S238" s="170"/>
      <c r="T238" s="170"/>
      <c r="U238" s="170"/>
      <c r="V238" s="170"/>
      <c r="W238" s="170"/>
      <c r="X238" s="170"/>
    </row>
    <row r="239" spans="1:24" x14ac:dyDescent="0.25">
      <c r="A239" s="170"/>
      <c r="B239" s="170"/>
      <c r="C239" s="170"/>
      <c r="D239" s="170"/>
      <c r="E239" s="170"/>
      <c r="F239" s="170"/>
      <c r="G239" s="170"/>
      <c r="H239" s="170"/>
      <c r="I239" s="170"/>
      <c r="J239" s="170"/>
      <c r="K239" s="170"/>
      <c r="L239" s="170"/>
      <c r="M239" s="75"/>
      <c r="N239" s="170"/>
      <c r="O239" s="170"/>
      <c r="P239" s="170"/>
      <c r="Q239" s="170"/>
      <c r="R239" s="170"/>
      <c r="S239" s="170"/>
      <c r="T239" s="170"/>
      <c r="U239" s="170"/>
      <c r="V239" s="170"/>
      <c r="W239" s="170"/>
      <c r="X239" s="170"/>
    </row>
    <row r="240" spans="1:24" x14ac:dyDescent="0.25">
      <c r="A240" s="170"/>
      <c r="B240" s="170"/>
      <c r="C240" s="170"/>
      <c r="D240" s="170"/>
      <c r="E240" s="170"/>
      <c r="F240" s="170"/>
      <c r="G240" s="170"/>
      <c r="H240" s="170"/>
      <c r="I240" s="170"/>
      <c r="J240" s="170"/>
      <c r="K240" s="170"/>
      <c r="L240" s="170"/>
      <c r="M240" s="75"/>
      <c r="N240" s="170"/>
      <c r="O240" s="170"/>
      <c r="P240" s="170"/>
      <c r="Q240" s="170"/>
      <c r="R240" s="170"/>
      <c r="S240" s="170"/>
      <c r="T240" s="170"/>
      <c r="U240" s="170"/>
      <c r="V240" s="170"/>
      <c r="W240" s="170"/>
      <c r="X240" s="170"/>
    </row>
    <row r="241" spans="1:24" x14ac:dyDescent="0.25">
      <c r="A241" s="170"/>
      <c r="B241" s="170"/>
      <c r="C241" s="170"/>
      <c r="D241" s="170"/>
      <c r="E241" s="170"/>
      <c r="F241" s="170"/>
      <c r="G241" s="170"/>
      <c r="H241" s="170"/>
      <c r="I241" s="170"/>
      <c r="J241" s="170"/>
      <c r="K241" s="170"/>
      <c r="L241" s="170"/>
      <c r="M241" s="75"/>
      <c r="N241" s="170"/>
      <c r="O241" s="170"/>
      <c r="P241" s="170"/>
      <c r="Q241" s="170"/>
      <c r="R241" s="170"/>
      <c r="S241" s="170"/>
      <c r="T241" s="170"/>
      <c r="U241" s="170"/>
      <c r="V241" s="170"/>
      <c r="W241" s="170"/>
      <c r="X241" s="170"/>
    </row>
    <row r="242" spans="1:24" x14ac:dyDescent="0.25">
      <c r="A242" s="170"/>
      <c r="B242" s="170"/>
      <c r="C242" s="170"/>
      <c r="D242" s="170"/>
      <c r="E242" s="170"/>
      <c r="F242" s="170"/>
      <c r="G242" s="170"/>
      <c r="H242" s="170"/>
      <c r="I242" s="170"/>
      <c r="J242" s="170"/>
      <c r="K242" s="170"/>
      <c r="L242" s="170"/>
      <c r="M242" s="75"/>
      <c r="N242" s="170"/>
      <c r="O242" s="170"/>
      <c r="P242" s="170"/>
      <c r="Q242" s="170"/>
      <c r="R242" s="170"/>
      <c r="S242" s="170"/>
      <c r="T242" s="170"/>
      <c r="U242" s="170"/>
      <c r="V242" s="170"/>
      <c r="W242" s="170"/>
      <c r="X242" s="170"/>
    </row>
    <row r="243" spans="1:24" x14ac:dyDescent="0.25">
      <c r="A243" s="170"/>
      <c r="B243" s="170"/>
      <c r="C243" s="170"/>
      <c r="D243" s="170"/>
      <c r="E243" s="170"/>
      <c r="F243" s="170"/>
      <c r="G243" s="170"/>
      <c r="H243" s="170"/>
      <c r="I243" s="170"/>
      <c r="J243" s="170"/>
      <c r="K243" s="170"/>
      <c r="L243" s="170"/>
      <c r="M243" s="75"/>
      <c r="N243" s="170"/>
      <c r="O243" s="170"/>
      <c r="P243" s="170"/>
      <c r="Q243" s="170"/>
      <c r="R243" s="170"/>
      <c r="S243" s="170"/>
      <c r="T243" s="170"/>
      <c r="U243" s="170"/>
      <c r="V243" s="170"/>
      <c r="W243" s="170"/>
      <c r="X243" s="170"/>
    </row>
    <row r="244" spans="1:24" x14ac:dyDescent="0.25">
      <c r="A244" s="170"/>
      <c r="B244" s="170"/>
      <c r="C244" s="170"/>
      <c r="D244" s="170"/>
      <c r="E244" s="170"/>
      <c r="F244" s="170"/>
      <c r="G244" s="170"/>
      <c r="H244" s="170"/>
      <c r="I244" s="170"/>
      <c r="J244" s="170"/>
      <c r="K244" s="170"/>
      <c r="L244" s="170"/>
      <c r="M244" s="75"/>
      <c r="N244" s="170"/>
      <c r="O244" s="170"/>
      <c r="P244" s="170"/>
      <c r="Q244" s="170"/>
      <c r="R244" s="170"/>
      <c r="S244" s="170"/>
      <c r="T244" s="170"/>
      <c r="U244" s="170"/>
      <c r="V244" s="170"/>
      <c r="W244" s="170"/>
      <c r="X244" s="170"/>
    </row>
    <row r="245" spans="1:24" x14ac:dyDescent="0.25">
      <c r="A245" s="170"/>
      <c r="B245" s="170"/>
      <c r="C245" s="170"/>
      <c r="D245" s="170"/>
      <c r="E245" s="170"/>
      <c r="F245" s="170"/>
      <c r="G245" s="170"/>
      <c r="H245" s="170"/>
      <c r="I245" s="170"/>
      <c r="J245" s="170"/>
      <c r="K245" s="170"/>
      <c r="L245" s="170"/>
      <c r="M245" s="75"/>
      <c r="N245" s="170"/>
      <c r="O245" s="170"/>
      <c r="P245" s="170"/>
      <c r="Q245" s="170"/>
      <c r="R245" s="170"/>
      <c r="S245" s="170"/>
      <c r="T245" s="170"/>
      <c r="U245" s="170"/>
      <c r="V245" s="170"/>
      <c r="W245" s="170"/>
      <c r="X245" s="170"/>
    </row>
    <row r="246" spans="1:24" x14ac:dyDescent="0.25">
      <c r="A246" s="170"/>
      <c r="B246" s="170"/>
      <c r="C246" s="170"/>
      <c r="D246" s="170"/>
      <c r="E246" s="170"/>
      <c r="F246" s="170"/>
      <c r="G246" s="170"/>
      <c r="H246" s="170"/>
      <c r="I246" s="170"/>
      <c r="J246" s="170"/>
      <c r="K246" s="170"/>
      <c r="L246" s="170"/>
      <c r="M246" s="75"/>
      <c r="N246" s="170"/>
      <c r="O246" s="170"/>
      <c r="P246" s="170"/>
      <c r="Q246" s="170"/>
      <c r="R246" s="170"/>
      <c r="S246" s="170"/>
      <c r="T246" s="170"/>
      <c r="U246" s="170"/>
      <c r="V246" s="170"/>
      <c r="W246" s="170"/>
      <c r="X246" s="170"/>
    </row>
    <row r="247" spans="1:24" x14ac:dyDescent="0.25">
      <c r="A247" s="170"/>
      <c r="B247" s="170"/>
      <c r="C247" s="170"/>
      <c r="D247" s="170"/>
      <c r="E247" s="170"/>
      <c r="F247" s="170"/>
      <c r="G247" s="170"/>
      <c r="H247" s="170"/>
      <c r="I247" s="170"/>
      <c r="J247" s="170"/>
      <c r="K247" s="170"/>
      <c r="L247" s="170"/>
      <c r="M247" s="75"/>
      <c r="N247" s="170"/>
      <c r="O247" s="170"/>
      <c r="P247" s="170"/>
      <c r="Q247" s="170"/>
      <c r="R247" s="170"/>
      <c r="S247" s="170"/>
      <c r="T247" s="170"/>
      <c r="U247" s="170"/>
      <c r="V247" s="170"/>
      <c r="W247" s="170"/>
      <c r="X247" s="170"/>
    </row>
    <row r="248" spans="1:24" x14ac:dyDescent="0.25">
      <c r="A248" s="170"/>
      <c r="B248" s="170"/>
      <c r="C248" s="170"/>
      <c r="D248" s="170"/>
      <c r="E248" s="170"/>
      <c r="F248" s="170"/>
      <c r="G248" s="170"/>
      <c r="H248" s="170"/>
      <c r="I248" s="170"/>
      <c r="J248" s="170"/>
      <c r="K248" s="170"/>
      <c r="L248" s="170"/>
      <c r="M248" s="75"/>
      <c r="N248" s="170"/>
      <c r="O248" s="170"/>
      <c r="P248" s="170"/>
      <c r="Q248" s="170"/>
      <c r="R248" s="170"/>
      <c r="S248" s="170"/>
      <c r="T248" s="170"/>
      <c r="U248" s="170"/>
      <c r="V248" s="170"/>
      <c r="W248" s="170"/>
      <c r="X248" s="170"/>
    </row>
    <row r="249" spans="1:24" x14ac:dyDescent="0.25">
      <c r="A249" s="170"/>
      <c r="B249" s="170"/>
      <c r="C249" s="170"/>
      <c r="D249" s="170"/>
      <c r="E249" s="170"/>
      <c r="F249" s="170"/>
      <c r="G249" s="170"/>
      <c r="H249" s="170"/>
      <c r="I249" s="170"/>
      <c r="J249" s="170"/>
      <c r="K249" s="170"/>
      <c r="L249" s="170"/>
      <c r="M249" s="75"/>
      <c r="N249" s="170"/>
      <c r="O249" s="170"/>
      <c r="P249" s="170"/>
      <c r="Q249" s="170"/>
      <c r="R249" s="170"/>
      <c r="S249" s="170"/>
      <c r="T249" s="170"/>
      <c r="U249" s="170"/>
      <c r="V249" s="170"/>
      <c r="W249" s="170"/>
      <c r="X249" s="170"/>
    </row>
    <row r="250" spans="1:24" x14ac:dyDescent="0.25">
      <c r="A250" s="170"/>
      <c r="B250" s="170"/>
      <c r="C250" s="170"/>
      <c r="D250" s="170"/>
      <c r="E250" s="170"/>
      <c r="F250" s="170"/>
      <c r="G250" s="170"/>
      <c r="H250" s="170"/>
      <c r="I250" s="170"/>
      <c r="J250" s="170"/>
      <c r="K250" s="170"/>
      <c r="L250" s="170"/>
      <c r="M250" s="75"/>
      <c r="N250" s="170"/>
      <c r="O250" s="170"/>
      <c r="P250" s="170"/>
      <c r="Q250" s="170"/>
      <c r="R250" s="170"/>
      <c r="S250" s="170"/>
      <c r="T250" s="170"/>
      <c r="U250" s="170"/>
      <c r="V250" s="170"/>
      <c r="W250" s="170"/>
      <c r="X250" s="170"/>
    </row>
    <row r="251" spans="1:24" x14ac:dyDescent="0.25">
      <c r="A251" s="170"/>
      <c r="B251" s="170"/>
      <c r="C251" s="170"/>
      <c r="D251" s="170"/>
      <c r="E251" s="170"/>
      <c r="F251" s="170"/>
      <c r="G251" s="170"/>
      <c r="H251" s="170"/>
      <c r="I251" s="170"/>
      <c r="J251" s="170"/>
      <c r="K251" s="170"/>
      <c r="L251" s="170"/>
      <c r="M251" s="75"/>
      <c r="N251" s="170"/>
      <c r="O251" s="170"/>
      <c r="P251" s="170"/>
      <c r="Q251" s="170"/>
      <c r="R251" s="170"/>
      <c r="S251" s="170"/>
      <c r="T251" s="170"/>
      <c r="U251" s="170"/>
      <c r="V251" s="170"/>
      <c r="W251" s="170"/>
      <c r="X251" s="170"/>
    </row>
    <row r="252" spans="1:24" x14ac:dyDescent="0.25">
      <c r="A252" s="170"/>
      <c r="B252" s="170"/>
      <c r="C252" s="170"/>
      <c r="D252" s="170"/>
      <c r="E252" s="170"/>
      <c r="F252" s="170"/>
      <c r="G252" s="170"/>
      <c r="H252" s="170"/>
      <c r="I252" s="170"/>
      <c r="J252" s="170"/>
      <c r="K252" s="170"/>
      <c r="L252" s="170"/>
      <c r="M252" s="75"/>
      <c r="N252" s="170"/>
      <c r="O252" s="170"/>
      <c r="P252" s="170"/>
      <c r="Q252" s="170"/>
      <c r="R252" s="170"/>
      <c r="S252" s="170"/>
      <c r="T252" s="170"/>
      <c r="U252" s="170"/>
      <c r="V252" s="170"/>
      <c r="W252" s="170"/>
      <c r="X252" s="170"/>
    </row>
    <row r="253" spans="1:24" x14ac:dyDescent="0.25">
      <c r="A253" s="170"/>
      <c r="B253" s="170"/>
      <c r="C253" s="170"/>
      <c r="D253" s="170"/>
      <c r="E253" s="170"/>
      <c r="F253" s="170"/>
      <c r="G253" s="170"/>
      <c r="H253" s="170"/>
      <c r="I253" s="170"/>
      <c r="J253" s="170"/>
      <c r="K253" s="170"/>
      <c r="L253" s="170"/>
      <c r="M253" s="75"/>
      <c r="N253" s="170"/>
      <c r="O253" s="170"/>
      <c r="P253" s="170"/>
      <c r="Q253" s="170"/>
      <c r="R253" s="170"/>
      <c r="S253" s="170"/>
      <c r="T253" s="170"/>
      <c r="U253" s="170"/>
      <c r="V253" s="170"/>
      <c r="W253" s="170"/>
      <c r="X253" s="170"/>
    </row>
    <row r="254" spans="1:24" x14ac:dyDescent="0.25">
      <c r="A254" s="170"/>
      <c r="B254" s="170"/>
      <c r="C254" s="170"/>
      <c r="D254" s="170"/>
      <c r="E254" s="170"/>
      <c r="F254" s="170"/>
      <c r="G254" s="170"/>
      <c r="H254" s="170"/>
      <c r="I254" s="170"/>
      <c r="J254" s="170"/>
      <c r="K254" s="170"/>
      <c r="L254" s="170"/>
      <c r="M254" s="75"/>
      <c r="N254" s="170"/>
      <c r="O254" s="170"/>
      <c r="P254" s="170"/>
      <c r="Q254" s="170"/>
      <c r="R254" s="170"/>
      <c r="S254" s="170"/>
      <c r="T254" s="170"/>
      <c r="U254" s="170"/>
      <c r="V254" s="170"/>
      <c r="W254" s="170"/>
      <c r="X254" s="170"/>
    </row>
    <row r="255" spans="1:24" x14ac:dyDescent="0.25">
      <c r="A255" s="170"/>
      <c r="B255" s="170"/>
      <c r="C255" s="170"/>
      <c r="D255" s="170"/>
      <c r="E255" s="170"/>
      <c r="F255" s="170"/>
      <c r="G255" s="170"/>
      <c r="H255" s="170"/>
      <c r="I255" s="170"/>
      <c r="J255" s="170"/>
      <c r="K255" s="170"/>
      <c r="L255" s="170"/>
      <c r="M255" s="75"/>
      <c r="N255" s="170"/>
      <c r="O255" s="170"/>
      <c r="P255" s="170"/>
      <c r="Q255" s="170"/>
      <c r="R255" s="170"/>
      <c r="S255" s="170"/>
      <c r="T255" s="170"/>
      <c r="U255" s="170"/>
      <c r="V255" s="170"/>
      <c r="W255" s="170"/>
      <c r="X255" s="170"/>
    </row>
    <row r="256" spans="1:24" x14ac:dyDescent="0.25">
      <c r="A256" s="170"/>
      <c r="B256" s="170"/>
      <c r="C256" s="170"/>
      <c r="D256" s="170"/>
      <c r="E256" s="170"/>
      <c r="F256" s="170"/>
      <c r="G256" s="170"/>
      <c r="H256" s="170"/>
      <c r="I256" s="170"/>
      <c r="J256" s="170"/>
      <c r="K256" s="170"/>
      <c r="L256" s="170"/>
      <c r="M256" s="75"/>
      <c r="N256" s="170"/>
      <c r="O256" s="170"/>
      <c r="P256" s="170"/>
      <c r="Q256" s="170"/>
      <c r="R256" s="170"/>
      <c r="S256" s="170"/>
      <c r="T256" s="170"/>
      <c r="U256" s="170"/>
      <c r="V256" s="170"/>
      <c r="W256" s="170"/>
      <c r="X256" s="170"/>
    </row>
    <row r="257" spans="1:24" x14ac:dyDescent="0.25">
      <c r="A257" s="170"/>
      <c r="B257" s="170"/>
      <c r="C257" s="170"/>
      <c r="D257" s="170"/>
      <c r="E257" s="170"/>
      <c r="F257" s="170"/>
      <c r="G257" s="170"/>
      <c r="H257" s="170"/>
      <c r="I257" s="170"/>
      <c r="J257" s="170"/>
      <c r="K257" s="170"/>
      <c r="L257" s="170"/>
      <c r="M257" s="75"/>
      <c r="N257" s="170"/>
      <c r="O257" s="170"/>
      <c r="P257" s="170"/>
      <c r="Q257" s="170"/>
      <c r="R257" s="170"/>
      <c r="S257" s="170"/>
      <c r="T257" s="170"/>
      <c r="U257" s="170"/>
      <c r="V257" s="170"/>
      <c r="W257" s="170"/>
      <c r="X257" s="170"/>
    </row>
    <row r="258" spans="1:24" x14ac:dyDescent="0.25">
      <c r="A258" s="170"/>
      <c r="B258" s="170"/>
      <c r="C258" s="170"/>
      <c r="D258" s="170"/>
      <c r="E258" s="170"/>
      <c r="F258" s="170"/>
      <c r="G258" s="170"/>
      <c r="H258" s="170"/>
      <c r="I258" s="170"/>
      <c r="J258" s="170"/>
      <c r="K258" s="170"/>
      <c r="L258" s="170"/>
      <c r="M258" s="75"/>
      <c r="N258" s="170"/>
      <c r="O258" s="170"/>
      <c r="P258" s="170"/>
      <c r="Q258" s="170"/>
      <c r="R258" s="170"/>
      <c r="S258" s="170"/>
      <c r="T258" s="170"/>
      <c r="U258" s="170"/>
      <c r="V258" s="170"/>
      <c r="W258" s="170"/>
      <c r="X258" s="170"/>
    </row>
    <row r="259" spans="1:24" x14ac:dyDescent="0.25">
      <c r="A259" s="170"/>
      <c r="B259" s="170"/>
      <c r="C259" s="170"/>
      <c r="D259" s="170"/>
      <c r="E259" s="170"/>
      <c r="F259" s="170"/>
      <c r="G259" s="170"/>
      <c r="H259" s="170"/>
      <c r="I259" s="170"/>
      <c r="J259" s="170"/>
      <c r="K259" s="170"/>
      <c r="L259" s="170"/>
      <c r="M259" s="75"/>
      <c r="N259" s="170"/>
      <c r="O259" s="170"/>
      <c r="P259" s="170"/>
      <c r="Q259" s="170"/>
      <c r="R259" s="170"/>
      <c r="S259" s="170"/>
      <c r="T259" s="170"/>
      <c r="U259" s="170"/>
      <c r="V259" s="170"/>
      <c r="W259" s="170"/>
      <c r="X259" s="170"/>
    </row>
    <row r="260" spans="1:24" x14ac:dyDescent="0.25">
      <c r="A260" s="170"/>
      <c r="B260" s="170"/>
      <c r="C260" s="170"/>
      <c r="D260" s="170"/>
      <c r="E260" s="170"/>
      <c r="F260" s="170"/>
      <c r="G260" s="170"/>
      <c r="H260" s="170"/>
      <c r="I260" s="170"/>
      <c r="J260" s="170"/>
      <c r="K260" s="170"/>
      <c r="L260" s="170"/>
      <c r="M260" s="75"/>
      <c r="N260" s="170"/>
      <c r="O260" s="170"/>
      <c r="P260" s="170"/>
      <c r="Q260" s="170"/>
      <c r="R260" s="170"/>
      <c r="S260" s="170"/>
      <c r="T260" s="170"/>
      <c r="U260" s="170"/>
      <c r="V260" s="170"/>
      <c r="W260" s="170"/>
      <c r="X260" s="170"/>
    </row>
    <row r="261" spans="1:24" x14ac:dyDescent="0.25">
      <c r="A261" s="170"/>
      <c r="B261" s="170"/>
      <c r="C261" s="170"/>
      <c r="D261" s="170"/>
      <c r="E261" s="170"/>
      <c r="F261" s="170"/>
      <c r="G261" s="170"/>
      <c r="H261" s="170"/>
      <c r="I261" s="170"/>
      <c r="J261" s="170"/>
      <c r="K261" s="170"/>
      <c r="L261" s="170"/>
      <c r="M261" s="75"/>
      <c r="N261" s="170"/>
      <c r="O261" s="170"/>
      <c r="P261" s="170"/>
      <c r="Q261" s="170"/>
      <c r="R261" s="170"/>
      <c r="S261" s="170"/>
      <c r="T261" s="170"/>
      <c r="U261" s="170"/>
      <c r="V261" s="170"/>
      <c r="W261" s="170"/>
      <c r="X261" s="170"/>
    </row>
    <row r="262" spans="1:24" x14ac:dyDescent="0.25">
      <c r="A262" s="170"/>
      <c r="B262" s="170"/>
      <c r="C262" s="170"/>
      <c r="D262" s="170"/>
      <c r="E262" s="170"/>
      <c r="F262" s="170"/>
      <c r="G262" s="170"/>
      <c r="H262" s="170"/>
      <c r="I262" s="170"/>
      <c r="J262" s="170"/>
      <c r="K262" s="170"/>
      <c r="L262" s="170"/>
      <c r="M262" s="75"/>
      <c r="N262" s="170"/>
      <c r="O262" s="170"/>
      <c r="P262" s="170"/>
      <c r="Q262" s="170"/>
      <c r="R262" s="170"/>
      <c r="S262" s="170"/>
      <c r="T262" s="170"/>
      <c r="U262" s="170"/>
      <c r="V262" s="170"/>
      <c r="W262" s="170"/>
      <c r="X262" s="170"/>
    </row>
    <row r="263" spans="1:24" x14ac:dyDescent="0.25">
      <c r="A263" s="170"/>
      <c r="B263" s="170"/>
      <c r="C263" s="170"/>
      <c r="D263" s="170"/>
      <c r="E263" s="170"/>
      <c r="F263" s="170"/>
      <c r="G263" s="170"/>
      <c r="H263" s="170"/>
      <c r="I263" s="170"/>
      <c r="J263" s="170"/>
      <c r="K263" s="170"/>
      <c r="L263" s="170"/>
      <c r="M263" s="75"/>
      <c r="N263" s="170"/>
      <c r="O263" s="170"/>
      <c r="P263" s="170"/>
      <c r="Q263" s="170"/>
      <c r="R263" s="170"/>
      <c r="S263" s="170"/>
      <c r="T263" s="170"/>
      <c r="U263" s="170"/>
      <c r="V263" s="170"/>
      <c r="W263" s="170"/>
      <c r="X263" s="170"/>
    </row>
    <row r="264" spans="1:24" x14ac:dyDescent="0.25">
      <c r="A264" s="170"/>
      <c r="B264" s="170"/>
      <c r="C264" s="170"/>
      <c r="D264" s="170"/>
      <c r="E264" s="170"/>
      <c r="F264" s="170"/>
      <c r="G264" s="170"/>
      <c r="H264" s="170"/>
      <c r="I264" s="170"/>
      <c r="J264" s="170"/>
      <c r="K264" s="170"/>
      <c r="L264" s="170"/>
      <c r="M264" s="75"/>
      <c r="N264" s="170"/>
      <c r="O264" s="170"/>
      <c r="P264" s="170"/>
      <c r="Q264" s="170"/>
      <c r="R264" s="170"/>
      <c r="S264" s="170"/>
      <c r="T264" s="170"/>
      <c r="U264" s="170"/>
      <c r="V264" s="170"/>
      <c r="W264" s="170"/>
      <c r="X264" s="170"/>
    </row>
    <row r="265" spans="1:24" x14ac:dyDescent="0.25">
      <c r="A265" s="170"/>
      <c r="B265" s="170"/>
      <c r="C265" s="170"/>
      <c r="D265" s="170"/>
      <c r="E265" s="170"/>
      <c r="F265" s="170"/>
      <c r="G265" s="170"/>
      <c r="H265" s="170"/>
      <c r="I265" s="170"/>
      <c r="J265" s="170"/>
      <c r="K265" s="170"/>
      <c r="L265" s="170"/>
      <c r="M265" s="75"/>
      <c r="N265" s="170"/>
      <c r="O265" s="170"/>
      <c r="P265" s="170"/>
      <c r="Q265" s="170"/>
      <c r="R265" s="170"/>
      <c r="S265" s="170"/>
      <c r="T265" s="170"/>
      <c r="U265" s="170"/>
      <c r="V265" s="170"/>
      <c r="W265" s="170"/>
      <c r="X265" s="170"/>
    </row>
    <row r="266" spans="1:24" x14ac:dyDescent="0.25">
      <c r="A266" s="170"/>
      <c r="B266" s="170"/>
      <c r="C266" s="170"/>
      <c r="D266" s="170"/>
      <c r="E266" s="170"/>
      <c r="F266" s="170"/>
      <c r="G266" s="170"/>
      <c r="H266" s="170"/>
      <c r="I266" s="170"/>
      <c r="J266" s="170"/>
      <c r="K266" s="170"/>
      <c r="L266" s="170"/>
      <c r="M266" s="75"/>
      <c r="N266" s="170"/>
      <c r="O266" s="170"/>
      <c r="P266" s="170"/>
      <c r="Q266" s="170"/>
      <c r="R266" s="170"/>
      <c r="S266" s="170"/>
      <c r="T266" s="170"/>
      <c r="U266" s="170"/>
      <c r="V266" s="170"/>
      <c r="W266" s="170"/>
      <c r="X266" s="170"/>
    </row>
    <row r="267" spans="1:24" x14ac:dyDescent="0.25">
      <c r="A267" s="170"/>
      <c r="B267" s="170"/>
      <c r="C267" s="170"/>
      <c r="D267" s="170"/>
      <c r="E267" s="170"/>
      <c r="F267" s="170"/>
      <c r="G267" s="170"/>
      <c r="H267" s="170"/>
      <c r="I267" s="170"/>
      <c r="J267" s="170"/>
      <c r="K267" s="170"/>
      <c r="L267" s="170"/>
      <c r="M267" s="75"/>
      <c r="N267" s="170"/>
      <c r="O267" s="170"/>
      <c r="P267" s="170"/>
      <c r="Q267" s="170"/>
      <c r="R267" s="170"/>
      <c r="S267" s="170"/>
      <c r="T267" s="170"/>
      <c r="U267" s="170"/>
      <c r="V267" s="170"/>
      <c r="W267" s="170"/>
      <c r="X267" s="170"/>
    </row>
  </sheetData>
  <printOptions horizontalCentered="1"/>
  <pageMargins left="0.5" right="0.5" top="0.75" bottom="0.75" header="0.25" footer="0.25"/>
  <pageSetup scale="73" orientation="landscape" r:id="rId1"/>
  <headerFooter>
    <oddFooter>&amp;C&amp;P</oddFooter>
  </headerFooter>
  <ignoredErrors>
    <ignoredError sqref="I19 L19 I22 L22 I25 L25 L28 L31 L34" formulaRange="1"/>
    <ignoredError sqref="J19 J22 J25 J28 J31 J34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S20"/>
  <sheetViews>
    <sheetView workbookViewId="0">
      <selection activeCell="E7" sqref="E7"/>
    </sheetView>
  </sheetViews>
  <sheetFormatPr defaultColWidth="11.44140625" defaultRowHeight="13.2" x14ac:dyDescent="0.25"/>
  <cols>
    <col min="1" max="1" width="24.6640625" customWidth="1"/>
    <col min="2" max="2" width="13.44140625" customWidth="1"/>
    <col min="3" max="5" width="12.33203125" bestFit="1" customWidth="1"/>
    <col min="6" max="9" width="10.88671875" bestFit="1" customWidth="1"/>
    <col min="10" max="10" width="10.88671875" customWidth="1"/>
    <col min="11" max="11" width="13" bestFit="1" customWidth="1"/>
    <col min="12" max="12" width="10.33203125" bestFit="1" customWidth="1"/>
    <col min="13" max="13" width="12.6640625" customWidth="1"/>
    <col min="14" max="14" width="10.88671875" bestFit="1" customWidth="1"/>
    <col min="15" max="15" width="10.88671875" customWidth="1"/>
    <col min="16" max="16" width="2.109375" customWidth="1"/>
    <col min="17" max="17" width="11.44140625" bestFit="1" customWidth="1"/>
    <col min="18" max="18" width="10.33203125" bestFit="1" customWidth="1"/>
  </cols>
  <sheetData>
    <row r="1" spans="1:19" ht="15.6" x14ac:dyDescent="0.3">
      <c r="A1" s="27" t="s">
        <v>189</v>
      </c>
      <c r="B1" s="18"/>
      <c r="C1" s="18"/>
      <c r="D1" s="28"/>
      <c r="E1" s="18"/>
      <c r="F1" s="18"/>
    </row>
    <row r="2" spans="1:19" ht="15.6" x14ac:dyDescent="0.3">
      <c r="A2" s="18"/>
      <c r="B2" s="29"/>
      <c r="C2" s="30" t="s">
        <v>190</v>
      </c>
      <c r="D2" s="30" t="s">
        <v>191</v>
      </c>
      <c r="E2" s="30" t="s">
        <v>192</v>
      </c>
      <c r="F2" s="30" t="s">
        <v>193</v>
      </c>
      <c r="G2" s="30" t="s">
        <v>194</v>
      </c>
      <c r="H2" s="30" t="s">
        <v>195</v>
      </c>
      <c r="I2" s="30" t="s">
        <v>196</v>
      </c>
      <c r="J2" s="30" t="s">
        <v>197</v>
      </c>
      <c r="K2" s="29" t="s">
        <v>198</v>
      </c>
    </row>
    <row r="3" spans="1:19" ht="15.6" x14ac:dyDescent="0.3">
      <c r="B3" s="29" t="s">
        <v>178</v>
      </c>
      <c r="C3" s="29" t="s">
        <v>199</v>
      </c>
      <c r="D3" s="29" t="s">
        <v>199</v>
      </c>
      <c r="E3" s="29" t="s">
        <v>199</v>
      </c>
      <c r="F3" s="29" t="s">
        <v>199</v>
      </c>
      <c r="G3" s="29" t="s">
        <v>199</v>
      </c>
      <c r="H3" s="29" t="s">
        <v>199</v>
      </c>
      <c r="I3" s="29" t="s">
        <v>199</v>
      </c>
      <c r="J3" s="29" t="s">
        <v>199</v>
      </c>
      <c r="K3" s="29" t="s">
        <v>199</v>
      </c>
      <c r="Q3" s="2" t="s">
        <v>200</v>
      </c>
    </row>
    <row r="4" spans="1:19" ht="15.6" x14ac:dyDescent="0.3">
      <c r="B4" s="29" t="s">
        <v>182</v>
      </c>
      <c r="C4" s="29" t="s">
        <v>201</v>
      </c>
      <c r="D4" s="162" t="s">
        <v>201</v>
      </c>
      <c r="E4" s="29" t="s">
        <v>201</v>
      </c>
      <c r="F4" s="29" t="s">
        <v>201</v>
      </c>
      <c r="G4" s="29" t="s">
        <v>201</v>
      </c>
      <c r="H4" s="29" t="s">
        <v>201</v>
      </c>
      <c r="I4" s="29" t="s">
        <v>201</v>
      </c>
      <c r="J4" s="29" t="s">
        <v>201</v>
      </c>
      <c r="K4" s="29"/>
      <c r="M4" s="29" t="s">
        <v>124</v>
      </c>
      <c r="N4" s="29" t="s">
        <v>125</v>
      </c>
      <c r="O4" s="29" t="s">
        <v>177</v>
      </c>
      <c r="P4" s="29"/>
      <c r="Q4" s="31"/>
    </row>
    <row r="5" spans="1:19" x14ac:dyDescent="0.25">
      <c r="A5" s="57"/>
      <c r="B5" s="34"/>
      <c r="C5" s="34"/>
      <c r="D5" s="34"/>
      <c r="E5" s="34"/>
      <c r="F5" s="34"/>
      <c r="G5" s="34"/>
      <c r="H5" s="34"/>
      <c r="I5" s="34"/>
      <c r="J5" s="34"/>
      <c r="K5" s="34"/>
      <c r="L5" s="34">
        <f>SUM(C5:K5)</f>
        <v>0</v>
      </c>
      <c r="M5" s="34"/>
      <c r="N5" s="34">
        <f t="shared" ref="N5:N11" si="0">+L5-M5</f>
        <v>0</v>
      </c>
      <c r="O5" s="34">
        <f t="shared" ref="O5:O11" si="1">SUM(M5:N5)</f>
        <v>0</v>
      </c>
      <c r="P5" s="34"/>
      <c r="Q5" s="34">
        <v>0</v>
      </c>
      <c r="R5" s="34">
        <f t="shared" ref="R5:R11" si="2">+N5-Q5</f>
        <v>0</v>
      </c>
      <c r="S5" s="32"/>
    </row>
    <row r="6" spans="1:19" x14ac:dyDescent="0.25">
      <c r="A6" s="57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2"/>
    </row>
    <row r="7" spans="1:19" x14ac:dyDescent="0.25">
      <c r="A7" s="57" t="s">
        <v>202</v>
      </c>
      <c r="B7" s="34">
        <v>0</v>
      </c>
      <c r="C7" s="34">
        <v>0</v>
      </c>
      <c r="D7" s="34">
        <v>0</v>
      </c>
      <c r="E7" s="34">
        <v>0</v>
      </c>
      <c r="F7" s="34">
        <v>0</v>
      </c>
      <c r="G7" s="34">
        <v>0</v>
      </c>
      <c r="H7" s="34">
        <v>0</v>
      </c>
      <c r="I7" s="34">
        <v>0</v>
      </c>
      <c r="J7" s="34">
        <v>0</v>
      </c>
      <c r="K7" s="34">
        <v>0</v>
      </c>
      <c r="L7" s="34">
        <f t="shared" ref="L7:L11" si="3">SUM(C7:K7)</f>
        <v>0</v>
      </c>
      <c r="M7" s="34">
        <v>0</v>
      </c>
      <c r="N7" s="34">
        <f t="shared" si="0"/>
        <v>0</v>
      </c>
      <c r="O7" s="34">
        <f t="shared" si="1"/>
        <v>0</v>
      </c>
      <c r="P7" s="34"/>
      <c r="Q7" s="34">
        <v>0</v>
      </c>
      <c r="R7" s="34">
        <f t="shared" si="2"/>
        <v>0</v>
      </c>
      <c r="S7" s="32"/>
    </row>
    <row r="8" spans="1:19" x14ac:dyDescent="0.25">
      <c r="A8" s="57" t="s">
        <v>203</v>
      </c>
      <c r="B8" s="34">
        <v>0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/>
      <c r="L8" s="34">
        <f t="shared" si="3"/>
        <v>0</v>
      </c>
      <c r="M8" s="34">
        <v>0</v>
      </c>
      <c r="N8" s="34">
        <f t="shared" ref="N8" si="4">+L8-M8</f>
        <v>0</v>
      </c>
      <c r="O8" s="34">
        <f t="shared" si="1"/>
        <v>0</v>
      </c>
      <c r="P8" s="34"/>
      <c r="Q8" s="34">
        <v>0</v>
      </c>
      <c r="R8" s="34">
        <f t="shared" si="2"/>
        <v>0</v>
      </c>
      <c r="S8" s="32"/>
    </row>
    <row r="9" spans="1:19" x14ac:dyDescent="0.25"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f t="shared" si="3"/>
        <v>0</v>
      </c>
      <c r="M9" s="34">
        <v>0</v>
      </c>
      <c r="N9" s="34">
        <f t="shared" si="0"/>
        <v>0</v>
      </c>
      <c r="O9" s="34">
        <f t="shared" si="1"/>
        <v>0</v>
      </c>
      <c r="P9" s="34"/>
      <c r="Q9" s="34">
        <v>0</v>
      </c>
      <c r="R9" s="34">
        <f t="shared" si="2"/>
        <v>0</v>
      </c>
      <c r="S9" s="32"/>
    </row>
    <row r="10" spans="1:19" x14ac:dyDescent="0.25"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f t="shared" si="3"/>
        <v>0</v>
      </c>
      <c r="M10" s="34">
        <v>0</v>
      </c>
      <c r="N10" s="34">
        <f t="shared" si="0"/>
        <v>0</v>
      </c>
      <c r="O10" s="34">
        <f t="shared" si="1"/>
        <v>0</v>
      </c>
      <c r="P10" s="34"/>
      <c r="Q10" s="34">
        <v>0</v>
      </c>
      <c r="R10" s="34">
        <f t="shared" si="2"/>
        <v>0</v>
      </c>
      <c r="S10" s="32"/>
    </row>
    <row r="11" spans="1:19" x14ac:dyDescent="0.25"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f t="shared" si="3"/>
        <v>0</v>
      </c>
      <c r="M11" s="34">
        <v>0</v>
      </c>
      <c r="N11" s="34">
        <f t="shared" si="0"/>
        <v>0</v>
      </c>
      <c r="O11" s="34">
        <f t="shared" si="1"/>
        <v>0</v>
      </c>
      <c r="P11" s="34"/>
      <c r="Q11" s="34">
        <v>0</v>
      </c>
      <c r="R11" s="34">
        <f t="shared" si="2"/>
        <v>0</v>
      </c>
      <c r="S11" s="32"/>
    </row>
    <row r="12" spans="1:19" ht="13.8" thickBot="1" x14ac:dyDescent="0.3">
      <c r="A12" s="1" t="s">
        <v>204</v>
      </c>
      <c r="B12" s="35">
        <f>SUM(B5:B11)</f>
        <v>0</v>
      </c>
      <c r="C12" s="35">
        <f t="shared" ref="C12:H12" si="5">SUM(C5:C11)</f>
        <v>0</v>
      </c>
      <c r="D12" s="35">
        <f t="shared" si="5"/>
        <v>0</v>
      </c>
      <c r="E12" s="35">
        <f t="shared" si="5"/>
        <v>0</v>
      </c>
      <c r="F12" s="35">
        <f t="shared" si="5"/>
        <v>0</v>
      </c>
      <c r="G12" s="35">
        <f t="shared" si="5"/>
        <v>0</v>
      </c>
      <c r="H12" s="35">
        <f t="shared" si="5"/>
        <v>0</v>
      </c>
      <c r="I12" s="35">
        <f>SUM(I5:I11)</f>
        <v>0</v>
      </c>
      <c r="J12" s="35">
        <f>SUM(J5:J11)</f>
        <v>0</v>
      </c>
      <c r="K12" s="35">
        <f>SUM(K5:K11)</f>
        <v>0</v>
      </c>
      <c r="L12" s="35">
        <f>SUM(L5:L11)</f>
        <v>0</v>
      </c>
      <c r="M12" s="36"/>
      <c r="N12" s="36"/>
      <c r="O12" s="36"/>
      <c r="P12" s="36"/>
      <c r="Q12" s="36">
        <f>SUM(Q5:Q11)</f>
        <v>0</v>
      </c>
      <c r="R12" s="36"/>
      <c r="S12" s="33"/>
    </row>
    <row r="13" spans="1:19" ht="14.4" thickTop="1" thickBot="1" x14ac:dyDescent="0.3">
      <c r="A13" s="1" t="s">
        <v>205</v>
      </c>
      <c r="B13" s="37"/>
      <c r="C13" s="37">
        <f t="shared" ref="C13:L13" si="6">+C12/1000</f>
        <v>0</v>
      </c>
      <c r="D13" s="37">
        <f t="shared" si="6"/>
        <v>0</v>
      </c>
      <c r="E13" s="37">
        <f t="shared" si="6"/>
        <v>0</v>
      </c>
      <c r="F13" s="37">
        <f t="shared" si="6"/>
        <v>0</v>
      </c>
      <c r="G13" s="37">
        <f t="shared" si="6"/>
        <v>0</v>
      </c>
      <c r="H13" s="37">
        <f t="shared" si="6"/>
        <v>0</v>
      </c>
      <c r="I13" s="37">
        <f t="shared" si="6"/>
        <v>0</v>
      </c>
      <c r="J13" s="37">
        <f t="shared" si="6"/>
        <v>0</v>
      </c>
      <c r="K13" s="37">
        <f t="shared" si="6"/>
        <v>0</v>
      </c>
      <c r="L13" s="37">
        <f t="shared" si="6"/>
        <v>0</v>
      </c>
      <c r="M13" s="36" t="s">
        <v>206</v>
      </c>
      <c r="N13" s="36"/>
      <c r="O13" s="36"/>
      <c r="P13" s="36"/>
      <c r="Q13" s="36"/>
      <c r="R13" s="36"/>
      <c r="S13" s="33"/>
    </row>
    <row r="14" spans="1:19" ht="14.4" thickTop="1" thickBot="1" x14ac:dyDescent="0.3">
      <c r="A14" s="1" t="s">
        <v>207</v>
      </c>
      <c r="B14" s="56"/>
      <c r="C14" s="37">
        <f>+C13/4</f>
        <v>0</v>
      </c>
      <c r="D14" s="35">
        <f t="shared" ref="D14:K14" si="7">+D13/4</f>
        <v>0</v>
      </c>
      <c r="E14" s="35">
        <f t="shared" si="7"/>
        <v>0</v>
      </c>
      <c r="F14" s="35">
        <f t="shared" si="7"/>
        <v>0</v>
      </c>
      <c r="G14" s="35">
        <f t="shared" si="7"/>
        <v>0</v>
      </c>
      <c r="H14" s="35">
        <f t="shared" si="7"/>
        <v>0</v>
      </c>
      <c r="I14" s="35">
        <f t="shared" si="7"/>
        <v>0</v>
      </c>
      <c r="J14" s="35">
        <f t="shared" si="7"/>
        <v>0</v>
      </c>
      <c r="K14" s="35">
        <f t="shared" si="7"/>
        <v>0</v>
      </c>
      <c r="L14" s="36"/>
      <c r="M14" s="36"/>
      <c r="N14" s="36"/>
      <c r="O14" s="36"/>
      <c r="P14" s="36"/>
      <c r="Q14" s="36"/>
      <c r="R14" s="36"/>
      <c r="S14" s="33"/>
    </row>
    <row r="15" spans="1:19" ht="13.8" thickTop="1" x14ac:dyDescent="0.25"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2"/>
    </row>
    <row r="16" spans="1:19" x14ac:dyDescent="0.25">
      <c r="A16" t="s">
        <v>208</v>
      </c>
      <c r="B16" s="34">
        <v>0</v>
      </c>
      <c r="C16" s="34">
        <f t="shared" ref="C16:K16" si="8">+C5+C6+C7</f>
        <v>0</v>
      </c>
      <c r="D16" s="34">
        <f t="shared" si="8"/>
        <v>0</v>
      </c>
      <c r="E16" s="34">
        <f t="shared" si="8"/>
        <v>0</v>
      </c>
      <c r="F16" s="34">
        <f t="shared" si="8"/>
        <v>0</v>
      </c>
      <c r="G16" s="34">
        <f t="shared" si="8"/>
        <v>0</v>
      </c>
      <c r="H16" s="34">
        <f t="shared" si="8"/>
        <v>0</v>
      </c>
      <c r="I16" s="34">
        <f t="shared" si="8"/>
        <v>0</v>
      </c>
      <c r="J16" s="34">
        <f>+J5+J6+J7</f>
        <v>0</v>
      </c>
      <c r="K16" s="34">
        <f t="shared" si="8"/>
        <v>0</v>
      </c>
      <c r="L16" s="34"/>
      <c r="M16" s="34"/>
      <c r="N16" s="34"/>
      <c r="O16" s="34"/>
      <c r="P16" s="34"/>
      <c r="Q16" s="34"/>
      <c r="R16" s="34"/>
      <c r="S16" s="32"/>
    </row>
    <row r="17" spans="1:19" x14ac:dyDescent="0.25">
      <c r="A17" t="s">
        <v>209</v>
      </c>
      <c r="B17" s="34"/>
      <c r="C17" s="34">
        <f t="shared" ref="C17:K17" si="9">+C9+C10</f>
        <v>0</v>
      </c>
      <c r="D17" s="34">
        <f t="shared" si="9"/>
        <v>0</v>
      </c>
      <c r="E17" s="34">
        <f t="shared" si="9"/>
        <v>0</v>
      </c>
      <c r="F17" s="34">
        <f t="shared" si="9"/>
        <v>0</v>
      </c>
      <c r="G17" s="34">
        <f t="shared" si="9"/>
        <v>0</v>
      </c>
      <c r="H17" s="34">
        <f t="shared" si="9"/>
        <v>0</v>
      </c>
      <c r="I17" s="34">
        <f t="shared" si="9"/>
        <v>0</v>
      </c>
      <c r="J17" s="34">
        <f>+J9+J10</f>
        <v>0</v>
      </c>
      <c r="K17" s="34">
        <f t="shared" si="9"/>
        <v>0</v>
      </c>
      <c r="L17" s="34"/>
      <c r="M17" s="34"/>
      <c r="N17" s="34"/>
      <c r="O17" s="34"/>
      <c r="P17" s="34"/>
      <c r="Q17" s="34"/>
      <c r="R17" s="34"/>
      <c r="S17" s="32"/>
    </row>
    <row r="18" spans="1:19" x14ac:dyDescent="0.25"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2"/>
    </row>
    <row r="19" spans="1:19" x14ac:dyDescent="0.25">
      <c r="C19" s="40"/>
      <c r="D19" s="40"/>
      <c r="E19" s="40"/>
      <c r="F19" s="40"/>
      <c r="G19" s="40"/>
      <c r="H19" s="40"/>
      <c r="I19" s="40"/>
      <c r="J19" s="40"/>
    </row>
    <row r="20" spans="1:19" x14ac:dyDescent="0.25">
      <c r="C20" s="40"/>
      <c r="D20" s="40"/>
      <c r="E20" s="40"/>
      <c r="F20" s="40"/>
      <c r="G20" s="40"/>
      <c r="H20" s="40"/>
      <c r="I20" s="40"/>
      <c r="J20" s="40"/>
      <c r="K20" s="40"/>
    </row>
  </sheetData>
  <phoneticPr fontId="32" type="noConversion"/>
  <pageMargins left="0.75" right="0.75" top="1" bottom="1" header="0.5" footer="0.5"/>
  <pageSetup scale="58" orientation="landscape" horizontalDpi="1200" verticalDpi="1200" r:id="rId1"/>
  <headerFooter alignWithMargins="0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29"/>
  <sheetViews>
    <sheetView topLeftCell="A14" workbookViewId="0">
      <selection activeCell="D52" sqref="D52"/>
    </sheetView>
  </sheetViews>
  <sheetFormatPr defaultColWidth="9.109375" defaultRowHeight="15" customHeight="1" x14ac:dyDescent="0.25"/>
  <cols>
    <col min="1" max="1" width="23.33203125" style="6" customWidth="1"/>
    <col min="2" max="2" width="12.6640625" style="6" customWidth="1"/>
    <col min="3" max="3" width="14" style="6" customWidth="1"/>
    <col min="4" max="8" width="12.6640625" style="6" customWidth="1"/>
    <col min="9" max="9" width="12.88671875" style="6" customWidth="1"/>
    <col min="10" max="16384" width="9.109375" style="6"/>
  </cols>
  <sheetData>
    <row r="1" spans="1:9" ht="15" customHeight="1" x14ac:dyDescent="0.3">
      <c r="A1" s="111" t="str">
        <f>'Project Costs'!6:6</f>
        <v>Parish or school Name:</v>
      </c>
      <c r="B1" s="75"/>
      <c r="C1" s="112"/>
      <c r="D1" s="61" t="str">
        <f>'Project Costs'!E6</f>
        <v xml:space="preserve">Parish </v>
      </c>
      <c r="E1" s="112"/>
      <c r="F1" s="112"/>
      <c r="G1" s="75"/>
    </row>
    <row r="2" spans="1:9" ht="15" customHeight="1" x14ac:dyDescent="0.25">
      <c r="A2" s="111" t="str">
        <f>+'[1]Project Costs'!A9</f>
        <v>Date of Proposal:</v>
      </c>
      <c r="B2" s="75"/>
      <c r="C2" s="113"/>
      <c r="D2" s="114">
        <f>'Project Costs'!E9</f>
        <v>46276</v>
      </c>
      <c r="E2" s="114"/>
      <c r="F2" s="114"/>
      <c r="G2" s="75"/>
    </row>
    <row r="3" spans="1:9" ht="15" customHeight="1" x14ac:dyDescent="0.25">
      <c r="A3" s="111"/>
      <c r="B3" s="75"/>
      <c r="C3" s="115"/>
      <c r="D3" s="115"/>
      <c r="E3" s="115"/>
      <c r="F3" s="115"/>
      <c r="G3" s="75"/>
    </row>
    <row r="4" spans="1:9" ht="15" customHeight="1" x14ac:dyDescent="0.25">
      <c r="A4" s="75"/>
      <c r="B4" s="76"/>
      <c r="C4" s="75"/>
      <c r="D4" s="75"/>
      <c r="E4" s="75"/>
      <c r="F4" s="75"/>
      <c r="G4" s="75"/>
      <c r="H4" s="75"/>
      <c r="I4" s="75"/>
    </row>
    <row r="5" spans="1:9" ht="15" customHeight="1" x14ac:dyDescent="0.25">
      <c r="A5" s="77" t="s">
        <v>26</v>
      </c>
      <c r="B5" s="75"/>
      <c r="C5" s="75"/>
      <c r="D5" s="75"/>
      <c r="E5" s="75"/>
      <c r="F5" s="75"/>
      <c r="G5" s="75"/>
      <c r="H5" s="75"/>
      <c r="I5" s="75"/>
    </row>
    <row r="6" spans="1:9" ht="15" customHeight="1" thickBot="1" x14ac:dyDescent="0.3">
      <c r="A6" s="75"/>
      <c r="B6" s="75"/>
      <c r="C6" s="75"/>
      <c r="D6" s="75"/>
      <c r="E6" s="75"/>
      <c r="F6" s="78"/>
      <c r="G6" s="75"/>
      <c r="H6" s="75"/>
      <c r="I6" s="75"/>
    </row>
    <row r="7" spans="1:9" s="11" customFormat="1" ht="44.25" customHeight="1" thickBot="1" x14ac:dyDescent="0.3">
      <c r="A7" s="79"/>
      <c r="B7" s="80" t="s">
        <v>27</v>
      </c>
      <c r="C7" s="80" t="s">
        <v>28</v>
      </c>
      <c r="D7" s="81" t="s">
        <v>29</v>
      </c>
      <c r="E7" s="80" t="s">
        <v>30</v>
      </c>
      <c r="F7" s="80" t="s">
        <v>31</v>
      </c>
      <c r="G7" s="80" t="s">
        <v>32</v>
      </c>
      <c r="H7" s="79"/>
      <c r="I7" s="79"/>
    </row>
    <row r="8" spans="1:9" ht="15" customHeight="1" thickBot="1" x14ac:dyDescent="0.3">
      <c r="A8" s="82"/>
      <c r="B8" s="83"/>
      <c r="C8" s="84"/>
      <c r="D8" s="85"/>
      <c r="E8" s="84"/>
      <c r="F8" s="84"/>
      <c r="G8" s="86"/>
      <c r="H8" s="75"/>
      <c r="I8" s="75"/>
    </row>
    <row r="9" spans="1:9" ht="15" customHeight="1" thickBot="1" x14ac:dyDescent="0.3">
      <c r="A9" s="82"/>
      <c r="B9" s="83"/>
      <c r="C9" s="84"/>
      <c r="D9" s="85"/>
      <c r="E9" s="84"/>
      <c r="F9" s="84"/>
      <c r="G9" s="86"/>
      <c r="H9" s="75"/>
      <c r="I9" s="75"/>
    </row>
    <row r="10" spans="1:9" ht="15" customHeight="1" thickBot="1" x14ac:dyDescent="0.3">
      <c r="A10" s="82"/>
      <c r="B10" s="83"/>
      <c r="C10" s="84"/>
      <c r="D10" s="85"/>
      <c r="E10" s="84"/>
      <c r="F10" s="84"/>
      <c r="G10" s="86"/>
      <c r="H10" s="75"/>
      <c r="I10" s="75"/>
    </row>
    <row r="11" spans="1:9" ht="15" customHeight="1" thickBot="1" x14ac:dyDescent="0.3">
      <c r="A11" s="82"/>
      <c r="B11" s="83"/>
      <c r="C11" s="84"/>
      <c r="D11" s="85"/>
      <c r="E11" s="84"/>
      <c r="F11" s="84"/>
      <c r="G11" s="86"/>
      <c r="H11" s="75"/>
      <c r="I11" s="75"/>
    </row>
    <row r="12" spans="1:9" ht="15" customHeight="1" thickBot="1" x14ac:dyDescent="0.3">
      <c r="A12" s="82"/>
      <c r="B12" s="83"/>
      <c r="C12" s="84"/>
      <c r="D12" s="85"/>
      <c r="E12" s="84"/>
      <c r="F12" s="84"/>
      <c r="G12" s="87"/>
      <c r="H12" s="75"/>
      <c r="I12" s="75"/>
    </row>
    <row r="13" spans="1:9" ht="15" customHeight="1" x14ac:dyDescent="0.25">
      <c r="A13" s="77" t="s">
        <v>33</v>
      </c>
      <c r="B13" s="76"/>
      <c r="C13" s="75"/>
      <c r="D13" s="88"/>
      <c r="E13" s="88"/>
      <c r="F13" s="89">
        <f>SUM(F8:F12)</f>
        <v>0</v>
      </c>
      <c r="G13" s="90"/>
      <c r="H13" s="75"/>
      <c r="I13" s="75"/>
    </row>
    <row r="14" spans="1:9" ht="15" customHeight="1" x14ac:dyDescent="0.25">
      <c r="A14" s="75"/>
      <c r="B14" s="75"/>
      <c r="C14" s="75"/>
      <c r="D14" s="75"/>
      <c r="E14" s="75"/>
      <c r="F14" s="75"/>
      <c r="G14" s="91"/>
      <c r="H14" s="75"/>
      <c r="I14" s="75"/>
    </row>
    <row r="15" spans="1:9" ht="15" customHeight="1" x14ac:dyDescent="0.25">
      <c r="A15" s="75"/>
      <c r="B15" s="344" t="s">
        <v>34</v>
      </c>
      <c r="C15" s="344"/>
      <c r="D15" s="344"/>
      <c r="E15" s="344"/>
      <c r="F15" s="344"/>
      <c r="G15" s="344"/>
      <c r="H15" s="344"/>
      <c r="I15" s="344"/>
    </row>
    <row r="16" spans="1:9" s="12" customFormat="1" ht="15" customHeight="1" thickBot="1" x14ac:dyDescent="0.3">
      <c r="A16" s="92"/>
      <c r="B16" s="92"/>
      <c r="C16" s="92"/>
      <c r="D16" s="92"/>
      <c r="E16" s="92"/>
      <c r="F16" s="92"/>
      <c r="G16" s="92"/>
      <c r="H16" s="92"/>
      <c r="I16" s="92"/>
    </row>
    <row r="17" spans="1:10" s="12" customFormat="1" ht="42.75" customHeight="1" thickBot="1" x14ac:dyDescent="0.3">
      <c r="A17" s="92"/>
      <c r="B17" s="93" t="s">
        <v>27</v>
      </c>
      <c r="C17" s="93" t="s">
        <v>35</v>
      </c>
      <c r="D17" s="93" t="s">
        <v>36</v>
      </c>
      <c r="E17" s="93" t="s">
        <v>37</v>
      </c>
      <c r="F17" s="94" t="s">
        <v>38</v>
      </c>
      <c r="G17" s="95" t="s">
        <v>39</v>
      </c>
      <c r="H17" s="96" t="s">
        <v>40</v>
      </c>
      <c r="I17" s="93" t="s">
        <v>41</v>
      </c>
      <c r="J17" s="41"/>
    </row>
    <row r="18" spans="1:10" s="12" customFormat="1" ht="15" customHeight="1" thickBot="1" x14ac:dyDescent="0.3">
      <c r="A18" s="92"/>
      <c r="B18" s="83"/>
      <c r="C18" s="83"/>
      <c r="D18" s="97"/>
      <c r="E18" s="98"/>
      <c r="F18" s="255"/>
      <c r="G18" s="99"/>
      <c r="H18" s="100"/>
      <c r="I18" s="101"/>
    </row>
    <row r="19" spans="1:10" s="12" customFormat="1" ht="15" customHeight="1" thickBot="1" x14ac:dyDescent="0.3">
      <c r="A19" s="92"/>
      <c r="B19" s="83"/>
      <c r="C19" s="83"/>
      <c r="D19" s="102"/>
      <c r="E19" s="98"/>
      <c r="F19" s="256"/>
      <c r="G19" s="103"/>
      <c r="H19" s="104"/>
      <c r="I19" s="102"/>
    </row>
    <row r="20" spans="1:10" s="12" customFormat="1" ht="15" customHeight="1" thickBot="1" x14ac:dyDescent="0.3">
      <c r="A20" s="92"/>
      <c r="B20" s="83"/>
      <c r="C20" s="83"/>
      <c r="D20" s="97"/>
      <c r="E20" s="105"/>
      <c r="F20" s="106"/>
      <c r="G20" s="107"/>
      <c r="H20" s="100"/>
      <c r="I20" s="108"/>
    </row>
    <row r="21" spans="1:10" s="12" customFormat="1" ht="15" customHeight="1" thickBot="1" x14ac:dyDescent="0.3">
      <c r="A21" s="92"/>
      <c r="B21" s="83"/>
      <c r="C21" s="83"/>
      <c r="D21" s="97"/>
      <c r="E21" s="98"/>
      <c r="F21" s="257"/>
      <c r="G21" s="103"/>
      <c r="H21" s="100"/>
      <c r="I21" s="108"/>
    </row>
    <row r="22" spans="1:10" ht="15" customHeight="1" thickBot="1" x14ac:dyDescent="0.3">
      <c r="A22" s="75"/>
      <c r="B22" s="83"/>
      <c r="C22" s="83"/>
      <c r="D22" s="97"/>
      <c r="E22" s="98"/>
      <c r="F22" s="257"/>
      <c r="G22" s="109"/>
      <c r="H22" s="100"/>
      <c r="I22" s="108"/>
      <c r="J22" s="12"/>
    </row>
    <row r="23" spans="1:10" ht="15" customHeight="1" x14ac:dyDescent="0.25">
      <c r="A23" s="75"/>
      <c r="B23" s="110"/>
      <c r="C23" s="110"/>
      <c r="D23" s="110"/>
      <c r="E23" s="110"/>
      <c r="F23" s="110"/>
      <c r="G23" s="110"/>
      <c r="H23" s="110"/>
      <c r="I23" s="110"/>
    </row>
    <row r="24" spans="1:10" ht="15" customHeight="1" x14ac:dyDescent="0.25">
      <c r="A24" s="75"/>
      <c r="B24" s="345" t="s">
        <v>42</v>
      </c>
      <c r="C24" s="345"/>
      <c r="D24" s="345"/>
      <c r="E24" s="345"/>
      <c r="F24" s="345"/>
      <c r="G24" s="346"/>
      <c r="H24" s="345"/>
      <c r="I24" s="345"/>
      <c r="J24" s="12"/>
    </row>
    <row r="25" spans="1:10" ht="15" customHeight="1" x14ac:dyDescent="0.25">
      <c r="A25" s="75"/>
      <c r="B25" s="75" t="s">
        <v>43</v>
      </c>
      <c r="C25" s="92"/>
      <c r="D25" s="92"/>
      <c r="E25" s="92"/>
      <c r="F25" s="92"/>
      <c r="G25" s="92"/>
      <c r="H25" s="92"/>
      <c r="I25" s="92"/>
      <c r="J25" s="12"/>
    </row>
    <row r="26" spans="1:10" ht="15" customHeight="1" thickBot="1" x14ac:dyDescent="0.3">
      <c r="A26" s="75"/>
      <c r="B26" s="75"/>
      <c r="C26" s="75"/>
      <c r="D26" s="75"/>
      <c r="E26" s="75"/>
      <c r="F26" s="75"/>
      <c r="G26" s="75"/>
      <c r="H26" s="75"/>
      <c r="I26" s="75"/>
    </row>
    <row r="27" spans="1:10" ht="43.5" customHeight="1" thickBot="1" x14ac:dyDescent="0.3">
      <c r="A27" s="75"/>
      <c r="B27" s="93" t="s">
        <v>27</v>
      </c>
      <c r="C27" s="93" t="s">
        <v>35</v>
      </c>
      <c r="D27" s="93" t="s">
        <v>36</v>
      </c>
      <c r="E27" s="93" t="s">
        <v>37</v>
      </c>
      <c r="F27" s="94" t="s">
        <v>38</v>
      </c>
      <c r="G27" s="95" t="s">
        <v>39</v>
      </c>
      <c r="H27" s="96" t="s">
        <v>40</v>
      </c>
      <c r="I27" s="93" t="s">
        <v>41</v>
      </c>
      <c r="J27" s="12"/>
    </row>
    <row r="28" spans="1:10" ht="15" customHeight="1" thickBot="1" x14ac:dyDescent="0.3">
      <c r="A28" s="75"/>
      <c r="B28" s="83"/>
      <c r="C28" s="83"/>
      <c r="D28" s="97"/>
      <c r="E28" s="98"/>
      <c r="F28" s="255"/>
      <c r="G28" s="103"/>
      <c r="H28" s="100"/>
      <c r="I28" s="101"/>
    </row>
    <row r="29" spans="1:10" ht="15" customHeight="1" x14ac:dyDescent="0.25">
      <c r="A29" s="75"/>
      <c r="B29" s="75"/>
      <c r="C29" s="75"/>
      <c r="D29" s="75"/>
      <c r="E29" s="75"/>
      <c r="F29" s="75"/>
      <c r="G29" s="75"/>
      <c r="H29" s="75"/>
      <c r="I29" s="75"/>
    </row>
  </sheetData>
  <mergeCells count="2">
    <mergeCell ref="B15:I15"/>
    <mergeCell ref="B24:I24"/>
  </mergeCells>
  <pageMargins left="0.75" right="0.75" top="1" bottom="1" header="0.5" footer="0.5"/>
  <pageSetup scale="83" orientation="landscape" r:id="rId1"/>
  <headerFooter alignWithMargins="0">
    <oddFooter>&amp;L&amp;F   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64"/>
  <sheetViews>
    <sheetView workbookViewId="0">
      <selection activeCell="K34" sqref="K34"/>
    </sheetView>
  </sheetViews>
  <sheetFormatPr defaultColWidth="9.109375" defaultRowHeight="15" customHeight="1" x14ac:dyDescent="0.25"/>
  <cols>
    <col min="1" max="1" width="2.44140625" style="2" customWidth="1"/>
    <col min="2" max="3" width="3" style="4" customWidth="1"/>
    <col min="4" max="4" width="23.5546875" style="4" customWidth="1"/>
    <col min="5" max="5" width="16.109375" style="4" bestFit="1" customWidth="1"/>
    <col min="6" max="6" width="17.109375" style="4" customWidth="1"/>
    <col min="7" max="8" width="9.109375" style="4"/>
    <col min="9" max="9" width="4.88671875" style="4" customWidth="1"/>
    <col min="10" max="10" width="3.6640625" style="4" customWidth="1"/>
    <col min="11" max="11" width="12.44140625" style="19" bestFit="1" customWidth="1"/>
    <col min="12" max="12" width="11.5546875" style="4" bestFit="1" customWidth="1"/>
    <col min="13" max="16384" width="9.109375" style="4"/>
  </cols>
  <sheetData>
    <row r="1" spans="1:13" ht="15" customHeight="1" x14ac:dyDescent="0.25">
      <c r="A1" s="150" t="str">
        <f>+'[1]Project Costs'!A6</f>
        <v>Parish or school Name:</v>
      </c>
      <c r="B1" s="150"/>
      <c r="C1" s="150"/>
      <c r="D1" s="150"/>
      <c r="E1" s="348" t="str">
        <f>'Project Costs'!E6</f>
        <v xml:space="preserve">Parish </v>
      </c>
      <c r="F1" s="348"/>
      <c r="G1" s="348"/>
      <c r="H1" s="348"/>
      <c r="I1" s="348"/>
      <c r="J1" s="348"/>
      <c r="K1" s="348"/>
      <c r="L1" s="348"/>
      <c r="M1" s="57"/>
    </row>
    <row r="2" spans="1:13" ht="15" customHeight="1" x14ac:dyDescent="0.25">
      <c r="A2" s="150" t="str">
        <f>+'[1]Project Costs'!A8</f>
        <v>Pastor/Pastoral Administrator:</v>
      </c>
      <c r="B2" s="150"/>
      <c r="C2" s="150"/>
      <c r="D2" s="150"/>
      <c r="E2" s="349"/>
      <c r="F2" s="349"/>
      <c r="G2" s="349"/>
      <c r="H2" s="349"/>
      <c r="I2" s="349"/>
      <c r="J2" s="349"/>
      <c r="K2" s="349"/>
      <c r="L2" s="349"/>
      <c r="M2" s="57"/>
    </row>
    <row r="3" spans="1:13" ht="15" customHeight="1" x14ac:dyDescent="0.25">
      <c r="A3" s="150" t="str">
        <f>+'[1]Project Costs'!A9</f>
        <v>Date of Proposal:</v>
      </c>
      <c r="B3" s="150"/>
      <c r="C3" s="150"/>
      <c r="D3" s="150"/>
      <c r="E3" s="350">
        <f>'Project Costs'!E9</f>
        <v>46276</v>
      </c>
      <c r="F3" s="350"/>
      <c r="G3" s="350"/>
      <c r="H3" s="350"/>
      <c r="I3" s="350"/>
      <c r="J3" s="350"/>
      <c r="K3" s="350"/>
      <c r="L3" s="350"/>
      <c r="M3" s="57"/>
    </row>
    <row r="4" spans="1:13" ht="15" customHeight="1" x14ac:dyDescent="0.25">
      <c r="A4" s="150" t="str">
        <f>+'[1]Project Costs'!A10</f>
        <v>Description of Project:</v>
      </c>
      <c r="B4" s="150"/>
      <c r="C4" s="150"/>
      <c r="D4" s="150"/>
      <c r="E4" s="349"/>
      <c r="F4" s="349"/>
      <c r="G4" s="349"/>
      <c r="H4" s="349"/>
      <c r="I4" s="349"/>
      <c r="J4" s="349"/>
      <c r="K4" s="349"/>
      <c r="L4" s="349"/>
      <c r="M4" s="57"/>
    </row>
    <row r="5" spans="1:13" ht="15" customHeight="1" x14ac:dyDescent="0.25">
      <c r="A5" s="150"/>
      <c r="B5" s="92"/>
      <c r="C5" s="92"/>
      <c r="D5" s="150"/>
      <c r="E5" s="145"/>
      <c r="F5" s="145"/>
      <c r="G5" s="145"/>
      <c r="H5" s="145"/>
      <c r="I5" s="150"/>
      <c r="J5" s="150"/>
      <c r="K5" s="258"/>
      <c r="L5" s="150"/>
      <c r="M5" s="57"/>
    </row>
    <row r="6" spans="1:13" ht="15" customHeight="1" x14ac:dyDescent="0.25">
      <c r="A6" s="347" t="s">
        <v>44</v>
      </c>
      <c r="B6" s="347"/>
      <c r="C6" s="347"/>
      <c r="D6" s="347"/>
      <c r="E6" s="347"/>
      <c r="F6" s="347"/>
      <c r="G6" s="347"/>
      <c r="H6" s="347"/>
      <c r="I6" s="347"/>
      <c r="J6" s="347"/>
      <c r="K6" s="347"/>
      <c r="L6" s="150"/>
      <c r="M6" s="57"/>
    </row>
    <row r="7" spans="1:13" ht="15" customHeight="1" x14ac:dyDescent="0.25">
      <c r="A7" s="111"/>
      <c r="B7" s="92"/>
      <c r="C7" s="92"/>
      <c r="D7" s="150"/>
      <c r="E7" s="118"/>
      <c r="F7" s="118"/>
      <c r="G7" s="118"/>
      <c r="H7" s="118"/>
      <c r="I7" s="150"/>
      <c r="J7" s="150"/>
      <c r="K7" s="258"/>
      <c r="L7" s="150"/>
      <c r="M7" s="57"/>
    </row>
    <row r="8" spans="1:13" ht="15" customHeight="1" x14ac:dyDescent="0.25">
      <c r="A8" s="119"/>
      <c r="B8" s="150"/>
      <c r="C8" s="150"/>
      <c r="D8" s="150"/>
      <c r="E8" s="150"/>
      <c r="F8" s="150"/>
      <c r="G8" s="150"/>
      <c r="H8" s="150"/>
      <c r="I8" s="150"/>
      <c r="J8" s="150"/>
      <c r="K8" s="258"/>
      <c r="L8" s="150"/>
      <c r="M8" s="57"/>
    </row>
    <row r="9" spans="1:13" ht="15" customHeight="1" x14ac:dyDescent="0.3">
      <c r="A9" s="65" t="s">
        <v>23</v>
      </c>
      <c r="B9" s="150"/>
      <c r="C9" s="150"/>
      <c r="D9" s="150"/>
      <c r="E9" s="150"/>
      <c r="F9" s="150"/>
      <c r="G9" s="150"/>
      <c r="H9" s="150"/>
      <c r="I9" s="150"/>
      <c r="J9" s="150"/>
      <c r="K9" s="146">
        <f>+'[1]Project Costs'!I34</f>
        <v>0</v>
      </c>
      <c r="L9" s="150"/>
      <c r="M9" s="57"/>
    </row>
    <row r="10" spans="1:13" ht="15" customHeight="1" x14ac:dyDescent="0.25">
      <c r="A10" s="147"/>
      <c r="B10" s="150"/>
      <c r="C10" s="150"/>
      <c r="D10" s="150"/>
      <c r="E10" s="150"/>
      <c r="F10" s="150"/>
      <c r="G10" s="150"/>
      <c r="H10" s="150"/>
      <c r="I10" s="150"/>
      <c r="J10" s="150"/>
      <c r="K10" s="146"/>
      <c r="L10" s="150"/>
      <c r="M10" s="57"/>
    </row>
    <row r="11" spans="1:13" ht="48.75" customHeight="1" x14ac:dyDescent="0.25">
      <c r="A11" s="147"/>
      <c r="B11" s="150"/>
      <c r="C11" s="150"/>
      <c r="D11" s="150"/>
      <c r="E11" s="150"/>
      <c r="F11" s="150"/>
      <c r="G11" s="150"/>
      <c r="H11" s="150"/>
      <c r="I11" s="150"/>
      <c r="J11" s="150"/>
      <c r="K11" s="148" t="s">
        <v>45</v>
      </c>
      <c r="L11" s="149" t="s">
        <v>46</v>
      </c>
      <c r="M11" s="57"/>
    </row>
    <row r="12" spans="1:13" ht="15" customHeight="1" x14ac:dyDescent="0.25">
      <c r="A12" s="147" t="s">
        <v>47</v>
      </c>
      <c r="B12" s="150"/>
      <c r="C12" s="150"/>
      <c r="D12" s="150"/>
      <c r="E12" s="150"/>
      <c r="F12" s="150"/>
      <c r="G12" s="150"/>
      <c r="H12" s="150"/>
      <c r="I12" s="150"/>
      <c r="J12" s="150"/>
      <c r="K12" s="259"/>
      <c r="L12" s="259"/>
      <c r="M12" s="57" t="s">
        <v>48</v>
      </c>
    </row>
    <row r="13" spans="1:13" ht="15" customHeight="1" x14ac:dyDescent="0.25">
      <c r="A13" s="119"/>
      <c r="B13" s="150" t="s">
        <v>49</v>
      </c>
      <c r="C13" s="150"/>
      <c r="D13" s="150"/>
      <c r="E13" s="150"/>
      <c r="F13" s="150"/>
      <c r="G13" s="150"/>
      <c r="H13" s="150"/>
      <c r="I13" s="150"/>
      <c r="J13" s="150"/>
      <c r="K13" s="260"/>
      <c r="L13" s="260"/>
      <c r="M13" s="39"/>
    </row>
    <row r="14" spans="1:13" ht="15" customHeight="1" x14ac:dyDescent="0.25">
      <c r="A14" s="119"/>
      <c r="B14" s="150" t="s">
        <v>50</v>
      </c>
      <c r="C14" s="150"/>
      <c r="D14" s="150"/>
      <c r="E14" s="150"/>
      <c r="F14" s="150"/>
      <c r="G14" s="150"/>
      <c r="H14" s="150"/>
      <c r="I14" s="150"/>
      <c r="J14" s="150"/>
      <c r="K14" s="260"/>
      <c r="L14" s="260"/>
      <c r="M14" s="39"/>
    </row>
    <row r="15" spans="1:13" ht="15" customHeight="1" x14ac:dyDescent="0.25">
      <c r="A15" s="119"/>
      <c r="B15" s="150" t="s">
        <v>51</v>
      </c>
      <c r="C15" s="150"/>
      <c r="D15" s="150"/>
      <c r="E15" s="150"/>
      <c r="F15" s="150"/>
      <c r="G15" s="150"/>
      <c r="H15" s="150"/>
      <c r="I15" s="150"/>
      <c r="J15" s="150"/>
      <c r="K15" s="260"/>
      <c r="L15" s="260"/>
      <c r="M15" s="39"/>
    </row>
    <row r="16" spans="1:13" ht="15" customHeight="1" x14ac:dyDescent="0.25">
      <c r="A16" s="119"/>
      <c r="B16" s="150"/>
      <c r="C16" s="150"/>
      <c r="D16" s="150" t="s">
        <v>52</v>
      </c>
      <c r="E16" s="150"/>
      <c r="F16" s="150"/>
      <c r="G16" s="150"/>
      <c r="H16" s="150"/>
      <c r="I16" s="150"/>
      <c r="J16" s="150"/>
      <c r="K16" s="260"/>
      <c r="L16" s="260"/>
      <c r="M16" s="39"/>
    </row>
    <row r="17" spans="1:13" ht="15" customHeight="1" x14ac:dyDescent="0.25">
      <c r="A17" s="119"/>
      <c r="B17" s="150"/>
      <c r="C17" s="150"/>
      <c r="D17" s="150" t="s">
        <v>53</v>
      </c>
      <c r="E17" s="150"/>
      <c r="F17" s="150"/>
      <c r="G17" s="150"/>
      <c r="H17" s="150"/>
      <c r="I17" s="150"/>
      <c r="J17" s="150"/>
      <c r="K17" s="260"/>
      <c r="L17" s="260"/>
      <c r="M17" s="39"/>
    </row>
    <row r="18" spans="1:13" ht="15" customHeight="1" x14ac:dyDescent="0.25">
      <c r="A18" s="119"/>
      <c r="B18" s="150"/>
      <c r="C18" s="150"/>
      <c r="D18" s="150" t="s">
        <v>54</v>
      </c>
      <c r="E18" s="150"/>
      <c r="F18" s="150"/>
      <c r="G18" s="150"/>
      <c r="H18" s="150"/>
      <c r="I18" s="150"/>
      <c r="J18" s="150"/>
      <c r="K18" s="260"/>
      <c r="L18" s="260"/>
      <c r="M18" s="39"/>
    </row>
    <row r="19" spans="1:13" ht="15" customHeight="1" x14ac:dyDescent="0.25">
      <c r="A19" s="119"/>
      <c r="B19" s="150"/>
      <c r="C19" s="150"/>
      <c r="D19" s="150" t="s">
        <v>55</v>
      </c>
      <c r="E19" s="150"/>
      <c r="F19" s="150"/>
      <c r="G19" s="150"/>
      <c r="H19" s="150"/>
      <c r="I19" s="150"/>
      <c r="J19" s="150"/>
      <c r="K19" s="260"/>
      <c r="L19" s="260"/>
      <c r="M19" s="39"/>
    </row>
    <row r="20" spans="1:13" ht="15" customHeight="1" x14ac:dyDescent="0.25">
      <c r="A20" s="119"/>
      <c r="B20" s="150"/>
      <c r="C20" s="150"/>
      <c r="D20" s="150" t="s">
        <v>56</v>
      </c>
      <c r="E20" s="150"/>
      <c r="F20" s="150"/>
      <c r="G20" s="150"/>
      <c r="H20" s="150"/>
      <c r="I20" s="150"/>
      <c r="J20" s="150"/>
      <c r="K20" s="260"/>
      <c r="L20" s="260"/>
      <c r="M20" s="39"/>
    </row>
    <row r="21" spans="1:13" ht="15" customHeight="1" x14ac:dyDescent="0.25">
      <c r="A21" s="119"/>
      <c r="B21" s="150"/>
      <c r="C21" s="150"/>
      <c r="D21" s="150" t="s">
        <v>57</v>
      </c>
      <c r="E21" s="150"/>
      <c r="F21" s="150"/>
      <c r="G21" s="150"/>
      <c r="H21" s="150"/>
      <c r="I21" s="150"/>
      <c r="J21" s="150"/>
      <c r="K21" s="260">
        <v>0</v>
      </c>
      <c r="L21" s="261"/>
      <c r="M21" s="39"/>
    </row>
    <row r="22" spans="1:13" ht="15" customHeight="1" x14ac:dyDescent="0.25">
      <c r="A22" s="119"/>
      <c r="B22" s="92" t="s">
        <v>58</v>
      </c>
      <c r="C22" s="150"/>
      <c r="D22" s="150"/>
      <c r="E22" s="150"/>
      <c r="F22" s="150"/>
      <c r="G22" s="150"/>
      <c r="H22" s="150"/>
      <c r="I22" s="150"/>
      <c r="J22" s="150"/>
      <c r="K22" s="262">
        <v>0</v>
      </c>
      <c r="L22" s="263"/>
      <c r="M22" s="39"/>
    </row>
    <row r="23" spans="1:13" ht="15" customHeight="1" x14ac:dyDescent="0.25">
      <c r="A23" s="119"/>
      <c r="B23" s="151" t="s">
        <v>59</v>
      </c>
      <c r="C23" s="150"/>
      <c r="D23" s="150"/>
      <c r="E23" s="150"/>
      <c r="F23" s="150"/>
      <c r="G23" s="150"/>
      <c r="H23" s="150"/>
      <c r="I23" s="150"/>
      <c r="J23" s="150"/>
      <c r="K23" s="264">
        <f>SUM(K13:K22)</f>
        <v>0</v>
      </c>
      <c r="L23" s="150"/>
      <c r="M23" s="57"/>
    </row>
    <row r="24" spans="1:13" ht="15" customHeight="1" thickBot="1" x14ac:dyDescent="0.3">
      <c r="A24" s="119"/>
      <c r="B24" s="151" t="s">
        <v>60</v>
      </c>
      <c r="C24" s="150"/>
      <c r="D24" s="150"/>
      <c r="E24" s="150"/>
      <c r="F24" s="150"/>
      <c r="G24" s="150"/>
      <c r="H24" s="150"/>
      <c r="I24" s="150"/>
      <c r="J24" s="150"/>
      <c r="K24" s="265"/>
      <c r="L24" s="266">
        <f>SUM(L13:L23)</f>
        <v>0</v>
      </c>
      <c r="M24" s="57"/>
    </row>
    <row r="25" spans="1:13" ht="15" customHeight="1" thickTop="1" x14ac:dyDescent="0.25">
      <c r="A25" s="119"/>
      <c r="B25" s="151"/>
      <c r="C25" s="150"/>
      <c r="D25" s="150"/>
      <c r="E25" s="150"/>
      <c r="F25" s="150"/>
      <c r="G25" s="150"/>
      <c r="H25" s="150"/>
      <c r="I25" s="150"/>
      <c r="J25" s="150"/>
      <c r="K25" s="265"/>
      <c r="L25" s="150"/>
      <c r="M25" s="57"/>
    </row>
    <row r="26" spans="1:13" ht="15" customHeight="1" x14ac:dyDescent="0.25">
      <c r="A26" s="119"/>
      <c r="B26" s="251" t="s">
        <v>61</v>
      </c>
      <c r="C26" s="92"/>
      <c r="D26" s="150"/>
      <c r="E26" s="150"/>
      <c r="F26" s="150"/>
      <c r="G26" s="150"/>
      <c r="H26" s="150"/>
      <c r="I26" s="150"/>
      <c r="J26" s="150"/>
      <c r="K26" s="265">
        <f>('Project Costs'!G34*0.3333)</f>
        <v>0</v>
      </c>
      <c r="L26" s="150"/>
      <c r="M26" s="57"/>
    </row>
    <row r="27" spans="1:13" ht="15" customHeight="1" x14ac:dyDescent="0.25">
      <c r="A27" s="119"/>
      <c r="B27" s="251" t="s">
        <v>62</v>
      </c>
      <c r="C27" s="92"/>
      <c r="D27" s="150"/>
      <c r="E27" s="150"/>
      <c r="F27" s="150"/>
      <c r="G27" s="150"/>
      <c r="H27" s="150"/>
      <c r="I27" s="150"/>
      <c r="J27" s="150"/>
      <c r="K27" s="265">
        <f>('Project Costs'!G34)-('Cash on Hand'!K26)</f>
        <v>0</v>
      </c>
      <c r="L27" s="150"/>
      <c r="M27" s="57"/>
    </row>
    <row r="28" spans="1:13" ht="15" customHeight="1" x14ac:dyDescent="0.25">
      <c r="A28" s="119"/>
      <c r="B28" s="92" t="s">
        <v>63</v>
      </c>
      <c r="C28" s="92"/>
      <c r="D28" s="150"/>
      <c r="E28" s="150"/>
      <c r="F28" s="150"/>
      <c r="G28" s="150"/>
      <c r="H28" s="150"/>
      <c r="I28" s="150"/>
      <c r="J28" s="150"/>
      <c r="K28" s="265">
        <v>0</v>
      </c>
      <c r="L28" s="150"/>
      <c r="M28" s="57"/>
    </row>
    <row r="29" spans="1:13" ht="15" customHeight="1" x14ac:dyDescent="0.25">
      <c r="A29" s="119"/>
      <c r="B29" s="150"/>
      <c r="C29" s="150"/>
      <c r="D29" s="150"/>
      <c r="E29" s="150"/>
      <c r="F29" s="150"/>
      <c r="G29" s="150"/>
      <c r="H29" s="150"/>
      <c r="I29" s="150"/>
      <c r="J29" s="150"/>
      <c r="K29" s="265"/>
      <c r="L29" s="150"/>
      <c r="M29" s="57"/>
    </row>
    <row r="30" spans="1:13" ht="15" customHeight="1" x14ac:dyDescent="0.25">
      <c r="A30" s="119"/>
      <c r="B30" s="150" t="s">
        <v>64</v>
      </c>
      <c r="C30" s="150"/>
      <c r="D30" s="150"/>
      <c r="E30" s="150"/>
      <c r="F30" s="150"/>
      <c r="G30" s="150"/>
      <c r="H30" s="150"/>
      <c r="I30" s="150"/>
      <c r="J30" s="150"/>
      <c r="K30" s="265">
        <v>2000000</v>
      </c>
      <c r="L30" s="150"/>
      <c r="M30" s="57"/>
    </row>
    <row r="31" spans="1:13" ht="15" customHeight="1" x14ac:dyDescent="0.25">
      <c r="A31" s="119"/>
      <c r="B31" s="150" t="s">
        <v>65</v>
      </c>
      <c r="C31" s="150"/>
      <c r="D31" s="150"/>
      <c r="E31" s="150"/>
      <c r="F31" s="150"/>
      <c r="G31" s="150"/>
      <c r="H31" s="150"/>
      <c r="I31" s="150"/>
      <c r="J31" s="150"/>
      <c r="K31" s="265">
        <f>+'AM Table'!G10</f>
        <v>1E-3</v>
      </c>
      <c r="L31" s="150"/>
      <c r="M31" s="57"/>
    </row>
    <row r="32" spans="1:13" ht="15" customHeight="1" x14ac:dyDescent="0.25">
      <c r="A32" s="119"/>
      <c r="B32" s="150" t="s">
        <v>66</v>
      </c>
      <c r="C32" s="150"/>
      <c r="D32" s="150"/>
      <c r="E32" s="150"/>
      <c r="F32" s="150"/>
      <c r="G32" s="150"/>
      <c r="H32" s="150"/>
      <c r="I32" s="150"/>
      <c r="J32" s="150"/>
      <c r="K32" s="267">
        <v>0.04</v>
      </c>
      <c r="L32" s="150"/>
      <c r="M32" s="57"/>
    </row>
    <row r="33" spans="1:12" ht="15" customHeight="1" x14ac:dyDescent="0.25">
      <c r="A33" s="119"/>
      <c r="B33" s="150" t="s">
        <v>67</v>
      </c>
      <c r="C33" s="150"/>
      <c r="D33" s="150"/>
      <c r="E33" s="150"/>
      <c r="F33" s="150"/>
      <c r="G33" s="150"/>
      <c r="H33" s="150"/>
      <c r="I33" s="150"/>
      <c r="J33" s="150"/>
      <c r="K33" s="265">
        <v>15</v>
      </c>
      <c r="L33" s="150"/>
    </row>
    <row r="34" spans="1:12" ht="15" customHeight="1" x14ac:dyDescent="0.25">
      <c r="A34" s="119"/>
      <c r="B34" s="150" t="s">
        <v>68</v>
      </c>
      <c r="C34" s="150"/>
      <c r="D34" s="150"/>
      <c r="E34" s="150"/>
      <c r="F34" s="150"/>
      <c r="G34" s="150"/>
      <c r="H34" s="150"/>
      <c r="I34" s="150"/>
      <c r="J34" s="150"/>
      <c r="K34" s="265" t="e">
        <f>(+K30+'Debt &amp; Fund Raising'!F13)/'Parish History and Projections'!J7</f>
        <v>#DIV/0!</v>
      </c>
      <c r="L34" s="150"/>
    </row>
    <row r="35" spans="1:12" ht="15" customHeight="1" x14ac:dyDescent="0.25">
      <c r="A35" s="119"/>
      <c r="B35" s="150"/>
      <c r="C35" s="150"/>
      <c r="D35" s="150"/>
      <c r="E35" s="150"/>
      <c r="F35" s="150"/>
      <c r="G35" s="150"/>
      <c r="H35" s="150"/>
      <c r="I35" s="150"/>
      <c r="J35" s="150"/>
      <c r="K35" s="258"/>
      <c r="L35" s="150"/>
    </row>
    <row r="36" spans="1:12" ht="15" customHeight="1" x14ac:dyDescent="0.25">
      <c r="A36" s="119"/>
      <c r="B36" s="150"/>
      <c r="C36" s="150"/>
      <c r="D36" s="150"/>
      <c r="E36" s="150"/>
      <c r="F36" s="150"/>
      <c r="G36" s="150"/>
      <c r="H36" s="150"/>
      <c r="I36" s="150"/>
      <c r="J36" s="150"/>
      <c r="K36" s="258"/>
      <c r="L36" s="150"/>
    </row>
    <row r="37" spans="1:12" ht="15" customHeight="1" x14ac:dyDescent="0.25">
      <c r="A37" s="152" t="s">
        <v>69</v>
      </c>
      <c r="B37" s="268"/>
      <c r="C37" s="268"/>
      <c r="D37" s="268"/>
      <c r="E37" s="268"/>
      <c r="F37" s="268"/>
      <c r="G37" s="268"/>
      <c r="H37" s="268"/>
      <c r="I37" s="268"/>
      <c r="J37" s="268"/>
      <c r="K37" s="269"/>
      <c r="L37" s="150"/>
    </row>
    <row r="38" spans="1:12" ht="15" customHeight="1" x14ac:dyDescent="0.25">
      <c r="A38" s="152"/>
      <c r="B38" s="268"/>
      <c r="C38" s="268"/>
      <c r="D38" s="268"/>
      <c r="E38" s="268"/>
      <c r="F38" s="268"/>
      <c r="G38" s="268"/>
      <c r="H38" s="268"/>
      <c r="I38" s="268"/>
      <c r="J38" s="268"/>
      <c r="K38" s="269"/>
      <c r="L38" s="150"/>
    </row>
    <row r="39" spans="1:12" ht="15" customHeight="1" x14ac:dyDescent="0.25">
      <c r="A39" s="152"/>
      <c r="B39" s="268"/>
      <c r="C39" s="268"/>
      <c r="D39" s="268"/>
      <c r="E39" s="268"/>
      <c r="F39" s="268"/>
      <c r="G39" s="268"/>
      <c r="H39" s="268"/>
      <c r="I39" s="268"/>
      <c r="J39" s="268"/>
      <c r="K39" s="269"/>
      <c r="L39" s="150"/>
    </row>
    <row r="40" spans="1:12" ht="15" customHeight="1" x14ac:dyDescent="0.25">
      <c r="A40" s="152" t="s">
        <v>70</v>
      </c>
      <c r="B40" s="268"/>
      <c r="C40" s="268"/>
      <c r="D40" s="268"/>
      <c r="E40" s="268"/>
      <c r="F40" s="268"/>
      <c r="G40" s="270"/>
      <c r="H40" s="270"/>
      <c r="I40" s="270"/>
      <c r="J40" s="270"/>
      <c r="K40" s="271"/>
      <c r="L40" s="150"/>
    </row>
    <row r="41" spans="1:12" ht="15" customHeight="1" x14ac:dyDescent="0.25">
      <c r="A41" s="152"/>
      <c r="B41" s="268"/>
      <c r="C41" s="268"/>
      <c r="D41" s="268"/>
      <c r="E41" s="268"/>
      <c r="F41" s="268"/>
      <c r="G41" s="268"/>
      <c r="H41" s="268"/>
      <c r="I41" s="268"/>
      <c r="J41" s="268"/>
      <c r="K41" s="269"/>
      <c r="L41" s="150"/>
    </row>
    <row r="42" spans="1:12" ht="15" customHeight="1" x14ac:dyDescent="0.25">
      <c r="A42" s="152" t="s">
        <v>71</v>
      </c>
      <c r="B42" s="268"/>
      <c r="C42" s="268"/>
      <c r="D42" s="268"/>
      <c r="E42" s="268"/>
      <c r="F42" s="268"/>
      <c r="G42" s="270"/>
      <c r="H42" s="270"/>
      <c r="I42" s="270"/>
      <c r="J42" s="270"/>
      <c r="K42" s="271"/>
      <c r="L42" s="150"/>
    </row>
    <row r="43" spans="1:12" ht="15" customHeight="1" x14ac:dyDescent="0.25">
      <c r="A43" s="152"/>
      <c r="B43" s="268"/>
      <c r="C43" s="268"/>
      <c r="D43" s="268"/>
      <c r="E43" s="268"/>
      <c r="F43" s="268"/>
      <c r="G43" s="268"/>
      <c r="H43" s="268"/>
      <c r="I43" s="268"/>
      <c r="J43" s="268"/>
      <c r="K43" s="269"/>
      <c r="L43" s="150"/>
    </row>
    <row r="44" spans="1:12" ht="15" customHeight="1" x14ac:dyDescent="0.25">
      <c r="A44" s="152" t="s">
        <v>72</v>
      </c>
      <c r="B44" s="268"/>
      <c r="C44" s="268"/>
      <c r="D44" s="268"/>
      <c r="E44" s="268"/>
      <c r="F44" s="268"/>
      <c r="G44" s="270"/>
      <c r="H44" s="270"/>
      <c r="I44" s="270"/>
      <c r="J44" s="270"/>
      <c r="K44" s="271"/>
      <c r="L44" s="150"/>
    </row>
    <row r="45" spans="1:12" ht="15" customHeight="1" x14ac:dyDescent="0.25">
      <c r="A45" s="152"/>
      <c r="B45" s="268"/>
      <c r="C45" s="268"/>
      <c r="D45" s="268"/>
      <c r="E45" s="268"/>
      <c r="F45" s="268"/>
      <c r="G45" s="268"/>
      <c r="H45" s="268"/>
      <c r="I45" s="268"/>
      <c r="J45" s="268"/>
      <c r="K45" s="269"/>
      <c r="L45" s="150"/>
    </row>
    <row r="46" spans="1:12" ht="15" customHeight="1" x14ac:dyDescent="0.25">
      <c r="A46" s="152" t="s">
        <v>73</v>
      </c>
      <c r="B46" s="268"/>
      <c r="C46" s="268"/>
      <c r="D46" s="268"/>
      <c r="E46" s="268"/>
      <c r="F46" s="268"/>
      <c r="G46" s="270"/>
      <c r="H46" s="270"/>
      <c r="I46" s="270"/>
      <c r="J46" s="270"/>
      <c r="K46" s="271"/>
      <c r="L46" s="150"/>
    </row>
    <row r="47" spans="1:12" ht="15" customHeight="1" x14ac:dyDescent="0.25">
      <c r="A47" s="152"/>
      <c r="B47" s="268"/>
      <c r="C47" s="268"/>
      <c r="D47" s="268"/>
      <c r="E47" s="268"/>
      <c r="F47" s="268"/>
      <c r="G47" s="268"/>
      <c r="H47" s="268"/>
      <c r="I47" s="268"/>
      <c r="J47" s="268"/>
      <c r="K47" s="269"/>
      <c r="L47" s="150"/>
    </row>
    <row r="48" spans="1:12" ht="15" customHeight="1" x14ac:dyDescent="0.25">
      <c r="A48" s="152" t="s">
        <v>74</v>
      </c>
      <c r="B48" s="268"/>
      <c r="C48" s="268"/>
      <c r="D48" s="268"/>
      <c r="E48" s="268"/>
      <c r="F48" s="268"/>
      <c r="G48" s="270"/>
      <c r="H48" s="270"/>
      <c r="I48" s="270"/>
      <c r="J48" s="270"/>
      <c r="K48" s="271"/>
      <c r="L48" s="150"/>
    </row>
    <row r="49" spans="1:12" ht="15" customHeight="1" x14ac:dyDescent="0.25">
      <c r="A49" s="152"/>
      <c r="B49" s="268"/>
      <c r="C49" s="268"/>
      <c r="D49" s="268"/>
      <c r="E49" s="268"/>
      <c r="F49" s="268"/>
      <c r="G49" s="268"/>
      <c r="H49" s="268"/>
      <c r="I49" s="268"/>
      <c r="J49" s="268"/>
      <c r="K49" s="269"/>
      <c r="L49" s="150"/>
    </row>
    <row r="50" spans="1:12" ht="15" customHeight="1" x14ac:dyDescent="0.25">
      <c r="A50" s="152" t="s">
        <v>75</v>
      </c>
      <c r="B50" s="268"/>
      <c r="C50" s="268"/>
      <c r="D50" s="268"/>
      <c r="E50" s="268"/>
      <c r="F50" s="268"/>
      <c r="G50" s="270"/>
      <c r="H50" s="270"/>
      <c r="I50" s="270"/>
      <c r="J50" s="270"/>
      <c r="K50" s="271"/>
      <c r="L50" s="150"/>
    </row>
    <row r="51" spans="1:12" ht="15" customHeight="1" x14ac:dyDescent="0.25">
      <c r="A51" s="152"/>
      <c r="B51" s="268"/>
      <c r="C51" s="268"/>
      <c r="D51" s="268"/>
      <c r="E51" s="268"/>
      <c r="F51" s="268"/>
      <c r="G51" s="268"/>
      <c r="H51" s="268"/>
      <c r="I51" s="268"/>
      <c r="J51" s="268"/>
      <c r="K51" s="269"/>
      <c r="L51" s="150"/>
    </row>
    <row r="52" spans="1:12" ht="15" customHeight="1" x14ac:dyDescent="0.25">
      <c r="A52" s="1"/>
      <c r="B52" s="57"/>
      <c r="C52" s="57"/>
      <c r="D52" s="57"/>
      <c r="E52" s="57"/>
      <c r="F52" s="57"/>
      <c r="G52" s="57"/>
      <c r="H52" s="57"/>
      <c r="I52" s="57"/>
      <c r="J52" s="57"/>
      <c r="K52" s="272"/>
      <c r="L52" s="57"/>
    </row>
    <row r="53" spans="1:12" ht="15" customHeight="1" x14ac:dyDescent="0.25">
      <c r="A53" s="1"/>
      <c r="B53" s="57"/>
      <c r="C53" s="57"/>
      <c r="D53" s="57"/>
      <c r="E53" s="57"/>
      <c r="F53" s="57"/>
      <c r="G53" s="57"/>
      <c r="H53" s="57"/>
      <c r="I53" s="57"/>
      <c r="J53" s="57"/>
      <c r="K53" s="272"/>
      <c r="L53" s="57"/>
    </row>
    <row r="54" spans="1:12" ht="15" customHeight="1" x14ac:dyDescent="0.25">
      <c r="A54" s="1"/>
      <c r="B54" s="57"/>
      <c r="C54" s="57"/>
      <c r="D54" s="57"/>
      <c r="E54" s="57"/>
      <c r="F54" s="57"/>
      <c r="G54" s="57"/>
      <c r="H54" s="57"/>
      <c r="I54" s="57"/>
      <c r="J54" s="57"/>
      <c r="K54" s="272"/>
      <c r="L54" s="57"/>
    </row>
    <row r="55" spans="1:12" ht="15" customHeight="1" x14ac:dyDescent="0.25">
      <c r="A55" s="1"/>
      <c r="B55" s="57"/>
      <c r="C55" s="57"/>
      <c r="D55" s="57"/>
      <c r="E55" s="57"/>
      <c r="F55" s="57"/>
      <c r="G55" s="57"/>
      <c r="H55" s="57"/>
      <c r="I55" s="57"/>
      <c r="J55" s="57"/>
      <c r="K55" s="272"/>
      <c r="L55" s="57"/>
    </row>
    <row r="56" spans="1:12" ht="15" customHeight="1" x14ac:dyDescent="0.25">
      <c r="A56" s="1"/>
      <c r="B56" s="57"/>
      <c r="C56" s="57"/>
      <c r="D56" s="57"/>
      <c r="E56" s="57"/>
      <c r="F56" s="57"/>
      <c r="G56" s="57"/>
      <c r="H56" s="57"/>
      <c r="I56" s="57"/>
      <c r="J56" s="57"/>
      <c r="K56" s="272"/>
      <c r="L56" s="57"/>
    </row>
    <row r="57" spans="1:12" ht="15" customHeight="1" x14ac:dyDescent="0.25">
      <c r="A57" s="1"/>
      <c r="B57" s="57"/>
      <c r="C57" s="57"/>
      <c r="D57" s="57"/>
      <c r="E57" s="57"/>
      <c r="F57" s="57"/>
      <c r="G57" s="57"/>
      <c r="H57" s="57"/>
      <c r="I57" s="57"/>
      <c r="J57" s="57"/>
      <c r="K57" s="272"/>
      <c r="L57" s="57"/>
    </row>
    <row r="58" spans="1:12" ht="15" customHeight="1" x14ac:dyDescent="0.25">
      <c r="A58" s="1"/>
      <c r="B58" s="57"/>
      <c r="C58" s="57"/>
      <c r="D58" s="57"/>
      <c r="E58" s="57"/>
      <c r="F58" s="57"/>
      <c r="G58" s="57"/>
      <c r="H58" s="57"/>
      <c r="I58" s="57"/>
      <c r="J58" s="57"/>
      <c r="K58" s="272"/>
      <c r="L58" s="57"/>
    </row>
    <row r="59" spans="1:12" ht="15" customHeight="1" x14ac:dyDescent="0.25">
      <c r="A59" s="1"/>
      <c r="B59" s="57"/>
      <c r="C59" s="57"/>
      <c r="D59" s="57"/>
      <c r="E59" s="57"/>
      <c r="F59" s="57"/>
      <c r="G59" s="57"/>
      <c r="H59" s="57"/>
      <c r="I59" s="57"/>
      <c r="J59" s="57"/>
      <c r="K59" s="272"/>
      <c r="L59" s="57"/>
    </row>
    <row r="60" spans="1:12" ht="15" customHeight="1" x14ac:dyDescent="0.25">
      <c r="A60" s="1"/>
      <c r="B60" s="57"/>
      <c r="C60" s="57"/>
      <c r="D60" s="57"/>
      <c r="E60" s="57"/>
      <c r="F60" s="57"/>
      <c r="G60" s="57"/>
      <c r="H60" s="57"/>
      <c r="I60" s="57"/>
      <c r="J60" s="57"/>
      <c r="K60" s="272"/>
      <c r="L60" s="57"/>
    </row>
    <row r="61" spans="1:12" ht="15" customHeight="1" x14ac:dyDescent="0.25">
      <c r="A61" s="1"/>
      <c r="B61" s="57"/>
      <c r="C61" s="57"/>
      <c r="D61" s="57"/>
      <c r="E61" s="57"/>
      <c r="F61" s="57"/>
      <c r="G61" s="57"/>
      <c r="H61" s="57"/>
      <c r="I61" s="57"/>
      <c r="J61" s="57"/>
      <c r="K61" s="272"/>
      <c r="L61" s="57"/>
    </row>
    <row r="62" spans="1:12" ht="15" customHeight="1" x14ac:dyDescent="0.25">
      <c r="A62" s="1"/>
      <c r="B62" s="57"/>
      <c r="C62" s="57"/>
      <c r="D62" s="57"/>
      <c r="E62" s="57"/>
      <c r="F62" s="57"/>
      <c r="G62" s="57"/>
      <c r="H62" s="57"/>
      <c r="I62" s="57"/>
      <c r="J62" s="57"/>
      <c r="K62" s="272"/>
      <c r="L62" s="57"/>
    </row>
    <row r="63" spans="1:12" ht="15" customHeight="1" x14ac:dyDescent="0.25">
      <c r="A63" s="1"/>
      <c r="B63" s="57"/>
      <c r="C63" s="57"/>
      <c r="D63" s="57"/>
      <c r="E63" s="57"/>
      <c r="F63" s="57"/>
      <c r="G63" s="57"/>
      <c r="H63" s="57"/>
      <c r="I63" s="57"/>
      <c r="J63" s="57"/>
      <c r="K63" s="272"/>
      <c r="L63" s="57"/>
    </row>
    <row r="64" spans="1:12" ht="15" customHeight="1" x14ac:dyDescent="0.25">
      <c r="A64" s="1"/>
      <c r="B64" s="57"/>
      <c r="C64" s="57"/>
      <c r="D64" s="57"/>
      <c r="E64" s="57"/>
      <c r="F64" s="57"/>
      <c r="G64" s="57"/>
      <c r="H64" s="57"/>
      <c r="I64" s="57"/>
      <c r="J64" s="57"/>
      <c r="K64" s="272"/>
      <c r="L64" s="57"/>
    </row>
  </sheetData>
  <mergeCells count="5">
    <mergeCell ref="A6:K6"/>
    <mergeCell ref="E1:L1"/>
    <mergeCell ref="E2:L2"/>
    <mergeCell ref="E3:L3"/>
    <mergeCell ref="E4:L4"/>
  </mergeCells>
  <phoneticPr fontId="4" type="noConversion"/>
  <pageMargins left="0.75" right="0.75" top="1" bottom="1" header="0.5" footer="0.5"/>
  <pageSetup scale="78" orientation="portrait" r:id="rId1"/>
  <headerFooter alignWithMargins="0">
    <oddFooter>&amp;L&amp;F   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54"/>
  <sheetViews>
    <sheetView topLeftCell="A29" workbookViewId="0">
      <selection activeCell="B35" sqref="B35"/>
    </sheetView>
  </sheetViews>
  <sheetFormatPr defaultColWidth="9.109375" defaultRowHeight="15" customHeight="1" x14ac:dyDescent="0.25"/>
  <cols>
    <col min="1" max="1" width="30.44140625" style="4" customWidth="1"/>
    <col min="2" max="2" width="11.44140625" style="4" customWidth="1"/>
    <col min="3" max="3" width="8.33203125" style="4" customWidth="1"/>
    <col min="4" max="4" width="11.88671875" style="4" customWidth="1"/>
    <col min="5" max="5" width="7.5546875" style="4" customWidth="1"/>
    <col min="6" max="6" width="11.5546875" style="4" customWidth="1"/>
    <col min="7" max="7" width="5.6640625" style="4" customWidth="1"/>
    <col min="8" max="8" width="11.109375" style="4" customWidth="1"/>
    <col min="9" max="9" width="5.88671875" style="4" customWidth="1"/>
    <col min="10" max="10" width="10.88671875" style="4" customWidth="1"/>
    <col min="11" max="11" width="6.33203125" style="4" customWidth="1"/>
    <col min="12" max="16384" width="9.109375" style="4"/>
  </cols>
  <sheetData>
    <row r="1" spans="1:11" ht="15" customHeight="1" x14ac:dyDescent="0.25">
      <c r="A1" s="1" t="str">
        <f>+'[1]Project Costs'!A6</f>
        <v>Parish or school Name:</v>
      </c>
      <c r="B1" s="351" t="str">
        <f>'Project Costs'!E6</f>
        <v xml:space="preserve">Parish </v>
      </c>
      <c r="C1" s="351"/>
      <c r="D1" s="351"/>
      <c r="E1" s="351"/>
      <c r="F1" s="351"/>
      <c r="G1" s="351"/>
      <c r="H1" s="351"/>
      <c r="I1" s="20"/>
      <c r="J1" s="57"/>
      <c r="K1" s="20"/>
    </row>
    <row r="2" spans="1:11" ht="15" customHeight="1" x14ac:dyDescent="0.25">
      <c r="A2" s="1" t="str">
        <f>+'[1]Project Costs'!A9</f>
        <v>Date of Proposal:</v>
      </c>
      <c r="B2" s="352">
        <f>'Project Costs'!E9</f>
        <v>46276</v>
      </c>
      <c r="C2" s="352"/>
      <c r="D2" s="352"/>
      <c r="E2" s="352"/>
      <c r="F2" s="352"/>
      <c r="G2" s="352"/>
      <c r="H2" s="352"/>
      <c r="I2" s="16"/>
      <c r="J2" s="57"/>
      <c r="K2" s="16"/>
    </row>
    <row r="4" spans="1:11" ht="15" customHeight="1" x14ac:dyDescent="0.25">
      <c r="A4" s="2"/>
      <c r="B4" s="353" t="s">
        <v>76</v>
      </c>
      <c r="C4" s="353"/>
      <c r="D4" s="353"/>
      <c r="E4" s="353"/>
      <c r="F4" s="353"/>
      <c r="G4" s="353"/>
      <c r="H4" s="353"/>
      <c r="I4" s="353"/>
      <c r="J4" s="353"/>
      <c r="K4" s="353"/>
    </row>
    <row r="5" spans="1:11" s="2" customFormat="1" ht="15" customHeight="1" x14ac:dyDescent="0.25">
      <c r="B5" s="21" t="s">
        <v>77</v>
      </c>
      <c r="C5" s="22"/>
      <c r="D5" s="21" t="s">
        <v>77</v>
      </c>
      <c r="E5" s="22"/>
      <c r="F5" s="21" t="s">
        <v>77</v>
      </c>
      <c r="G5" s="22"/>
      <c r="H5" s="21" t="s">
        <v>77</v>
      </c>
      <c r="I5" s="22"/>
      <c r="J5" s="21" t="s">
        <v>77</v>
      </c>
      <c r="K5" s="22"/>
    </row>
    <row r="6" spans="1:11" ht="15" customHeight="1" x14ac:dyDescent="0.25">
      <c r="A6" s="57"/>
      <c r="B6" s="120">
        <v>2021</v>
      </c>
      <c r="C6" s="121" t="s">
        <v>78</v>
      </c>
      <c r="D6" s="132">
        <v>2022</v>
      </c>
      <c r="E6" s="121" t="s">
        <v>78</v>
      </c>
      <c r="F6" s="132">
        <v>2023</v>
      </c>
      <c r="G6" s="121" t="s">
        <v>78</v>
      </c>
      <c r="H6" s="132">
        <v>2024</v>
      </c>
      <c r="I6" s="121" t="s">
        <v>78</v>
      </c>
      <c r="J6" s="132">
        <v>2025</v>
      </c>
      <c r="K6" s="121" t="s">
        <v>78</v>
      </c>
    </row>
    <row r="7" spans="1:11" ht="15" customHeight="1" x14ac:dyDescent="0.25">
      <c r="A7" s="273" t="s">
        <v>79</v>
      </c>
      <c r="B7" s="274">
        <v>0</v>
      </c>
      <c r="C7" s="275"/>
      <c r="D7" s="274">
        <v>0</v>
      </c>
      <c r="E7" s="275">
        <f>IF(B7,(D7-B7)/B7,0)</f>
        <v>0</v>
      </c>
      <c r="F7" s="274">
        <v>0</v>
      </c>
      <c r="G7" s="275">
        <f>IF(D7,(F7-D7)/D7,0)</f>
        <v>0</v>
      </c>
      <c r="H7" s="274">
        <v>0</v>
      </c>
      <c r="I7" s="275">
        <f>IF(F7,(H7-F7)/F7,0)</f>
        <v>0</v>
      </c>
      <c r="J7" s="274">
        <v>0</v>
      </c>
      <c r="K7" s="275">
        <f>IF(H7,(J7-H7)/H7,0)</f>
        <v>0</v>
      </c>
    </row>
    <row r="8" spans="1:11" ht="15" customHeight="1" x14ac:dyDescent="0.25">
      <c r="A8" s="273" t="s">
        <v>80</v>
      </c>
      <c r="B8" s="274">
        <v>0</v>
      </c>
      <c r="C8" s="275"/>
      <c r="D8" s="274">
        <v>0</v>
      </c>
      <c r="E8" s="275">
        <f>IF(B8,(D8-B8)/B8,0)</f>
        <v>0</v>
      </c>
      <c r="F8" s="274">
        <v>0</v>
      </c>
      <c r="G8" s="275">
        <f>IF(D8,(F8-D8)/D8,0)</f>
        <v>0</v>
      </c>
      <c r="H8" s="274">
        <v>0</v>
      </c>
      <c r="I8" s="275">
        <f>IF(F8,(H8-F8)/F8,0)</f>
        <v>0</v>
      </c>
      <c r="J8" s="274">
        <v>0</v>
      </c>
      <c r="K8" s="275">
        <f>IF(H8,(J8-H8)/H8,0)</f>
        <v>0</v>
      </c>
    </row>
    <row r="9" spans="1:11" ht="15" customHeight="1" x14ac:dyDescent="0.25">
      <c r="A9" s="273"/>
      <c r="B9" s="274"/>
      <c r="C9" s="275"/>
      <c r="D9" s="274"/>
      <c r="E9" s="275"/>
      <c r="F9" s="274"/>
      <c r="G9" s="275"/>
      <c r="H9" s="274"/>
      <c r="I9" s="275"/>
      <c r="J9" s="274"/>
      <c r="K9" s="275"/>
    </row>
    <row r="10" spans="1:11" s="1" customFormat="1" ht="15" customHeight="1" x14ac:dyDescent="0.25">
      <c r="A10" s="24" t="s">
        <v>81</v>
      </c>
      <c r="B10" s="23"/>
      <c r="C10" s="275"/>
      <c r="D10" s="23"/>
      <c r="E10" s="275"/>
      <c r="F10" s="23"/>
      <c r="G10" s="275"/>
      <c r="H10" s="23"/>
      <c r="I10" s="275"/>
      <c r="J10" s="23"/>
      <c r="K10" s="275"/>
    </row>
    <row r="11" spans="1:11" ht="15" customHeight="1" x14ac:dyDescent="0.25">
      <c r="A11" s="273" t="s">
        <v>82</v>
      </c>
      <c r="B11" s="274">
        <v>0</v>
      </c>
      <c r="C11" s="275"/>
      <c r="D11" s="274">
        <v>0</v>
      </c>
      <c r="E11" s="275">
        <f t="shared" ref="E11:K13" si="0">IF(B11,(D11-B11)/B11,0)</f>
        <v>0</v>
      </c>
      <c r="F11" s="274">
        <v>0</v>
      </c>
      <c r="G11" s="275">
        <f t="shared" si="0"/>
        <v>0</v>
      </c>
      <c r="H11" s="274">
        <v>0</v>
      </c>
      <c r="I11" s="275">
        <f t="shared" si="0"/>
        <v>0</v>
      </c>
      <c r="J11" s="274">
        <v>0</v>
      </c>
      <c r="K11" s="275">
        <f t="shared" si="0"/>
        <v>0</v>
      </c>
    </row>
    <row r="12" spans="1:11" ht="15" customHeight="1" x14ac:dyDescent="0.25">
      <c r="A12" s="273" t="s">
        <v>83</v>
      </c>
      <c r="B12" s="274">
        <v>0</v>
      </c>
      <c r="C12" s="275"/>
      <c r="D12" s="274">
        <v>0</v>
      </c>
      <c r="E12" s="275">
        <f t="shared" si="0"/>
        <v>0</v>
      </c>
      <c r="F12" s="274">
        <v>0</v>
      </c>
      <c r="G12" s="275">
        <f t="shared" si="0"/>
        <v>0</v>
      </c>
      <c r="H12" s="274">
        <v>0</v>
      </c>
      <c r="I12" s="275">
        <f t="shared" si="0"/>
        <v>0</v>
      </c>
      <c r="J12" s="274">
        <v>0</v>
      </c>
      <c r="K12" s="275">
        <f t="shared" si="0"/>
        <v>0</v>
      </c>
    </row>
    <row r="13" spans="1:11" s="1" customFormat="1" ht="15" customHeight="1" x14ac:dyDescent="0.25">
      <c r="A13" s="24" t="s">
        <v>84</v>
      </c>
      <c r="B13" s="25">
        <f>SUM(B11:B12)</f>
        <v>0</v>
      </c>
      <c r="C13" s="275"/>
      <c r="D13" s="25">
        <f>SUM(D11:D12)</f>
        <v>0</v>
      </c>
      <c r="E13" s="275">
        <f t="shared" si="0"/>
        <v>0</v>
      </c>
      <c r="F13" s="25">
        <f>SUM(F11:F12)</f>
        <v>0</v>
      </c>
      <c r="G13" s="275">
        <f t="shared" si="0"/>
        <v>0</v>
      </c>
      <c r="H13" s="25">
        <f>SUM(H11:H12)</f>
        <v>0</v>
      </c>
      <c r="I13" s="275">
        <f t="shared" si="0"/>
        <v>0</v>
      </c>
      <c r="J13" s="25">
        <f>SUM(J11:J12)</f>
        <v>0</v>
      </c>
      <c r="K13" s="275">
        <f t="shared" si="0"/>
        <v>0</v>
      </c>
    </row>
    <row r="14" spans="1:11" ht="15" customHeight="1" x14ac:dyDescent="0.25">
      <c r="A14" s="273"/>
      <c r="B14" s="276"/>
      <c r="C14" s="275"/>
      <c r="D14" s="276"/>
      <c r="E14" s="275"/>
      <c r="F14" s="276"/>
      <c r="G14" s="275"/>
      <c r="H14" s="276"/>
      <c r="I14" s="275"/>
      <c r="J14" s="276"/>
      <c r="K14" s="275"/>
    </row>
    <row r="15" spans="1:11" s="1" customFormat="1" ht="15" customHeight="1" x14ac:dyDescent="0.25">
      <c r="A15" s="24" t="s">
        <v>85</v>
      </c>
      <c r="B15" s="25"/>
      <c r="C15" s="275"/>
      <c r="D15" s="25"/>
      <c r="E15" s="275"/>
      <c r="F15" s="25"/>
      <c r="G15" s="275"/>
      <c r="H15" s="25"/>
      <c r="I15" s="275"/>
      <c r="J15" s="25"/>
      <c r="K15" s="275"/>
    </row>
    <row r="16" spans="1:11" ht="15" customHeight="1" x14ac:dyDescent="0.25">
      <c r="A16" s="273" t="s">
        <v>86</v>
      </c>
      <c r="B16" s="274">
        <v>0</v>
      </c>
      <c r="C16" s="277"/>
      <c r="D16" s="274">
        <v>0</v>
      </c>
      <c r="E16" s="275">
        <f t="shared" ref="E16:K19" si="1">IF(B16,(D16-B16)/B16,0)</f>
        <v>0</v>
      </c>
      <c r="F16" s="274">
        <v>0</v>
      </c>
      <c r="G16" s="275">
        <f t="shared" si="1"/>
        <v>0</v>
      </c>
      <c r="H16" s="274">
        <v>0</v>
      </c>
      <c r="I16" s="275">
        <f t="shared" si="1"/>
        <v>0</v>
      </c>
      <c r="J16" s="274">
        <v>0</v>
      </c>
      <c r="K16" s="275">
        <f t="shared" si="1"/>
        <v>0</v>
      </c>
    </row>
    <row r="17" spans="1:11" ht="15" customHeight="1" x14ac:dyDescent="0.25">
      <c r="A17" s="273" t="s">
        <v>87</v>
      </c>
      <c r="B17" s="274">
        <v>0</v>
      </c>
      <c r="C17" s="277"/>
      <c r="D17" s="274">
        <v>0</v>
      </c>
      <c r="E17" s="275">
        <f t="shared" si="1"/>
        <v>0</v>
      </c>
      <c r="F17" s="274">
        <v>0</v>
      </c>
      <c r="G17" s="275">
        <f t="shared" si="1"/>
        <v>0</v>
      </c>
      <c r="H17" s="274">
        <v>0</v>
      </c>
      <c r="I17" s="275">
        <f t="shared" si="1"/>
        <v>0</v>
      </c>
      <c r="J17" s="274">
        <v>0</v>
      </c>
      <c r="K17" s="275">
        <f t="shared" si="1"/>
        <v>0</v>
      </c>
    </row>
    <row r="18" spans="1:11" ht="15" customHeight="1" x14ac:dyDescent="0.25">
      <c r="A18" s="273" t="s">
        <v>88</v>
      </c>
      <c r="B18" s="274">
        <v>0</v>
      </c>
      <c r="C18" s="277"/>
      <c r="D18" s="274">
        <v>0</v>
      </c>
      <c r="E18" s="275">
        <f t="shared" si="1"/>
        <v>0</v>
      </c>
      <c r="F18" s="274">
        <v>0</v>
      </c>
      <c r="G18" s="275">
        <f t="shared" si="1"/>
        <v>0</v>
      </c>
      <c r="H18" s="274">
        <v>0</v>
      </c>
      <c r="I18" s="275">
        <f t="shared" si="1"/>
        <v>0</v>
      </c>
      <c r="J18" s="274">
        <v>0</v>
      </c>
      <c r="K18" s="275">
        <f t="shared" si="1"/>
        <v>0</v>
      </c>
    </row>
    <row r="19" spans="1:11" s="1" customFormat="1" ht="15" customHeight="1" x14ac:dyDescent="0.25">
      <c r="A19" s="24" t="s">
        <v>89</v>
      </c>
      <c r="B19" s="25">
        <f>SUM(B16:B18)</f>
        <v>0</v>
      </c>
      <c r="C19" s="275"/>
      <c r="D19" s="25">
        <f>SUM(D16:D18)</f>
        <v>0</v>
      </c>
      <c r="E19" s="275">
        <f t="shared" si="1"/>
        <v>0</v>
      </c>
      <c r="F19" s="25">
        <f>SUM(F16:F18)</f>
        <v>0</v>
      </c>
      <c r="G19" s="275">
        <f t="shared" si="1"/>
        <v>0</v>
      </c>
      <c r="H19" s="25">
        <f>SUM(H16:H18)</f>
        <v>0</v>
      </c>
      <c r="I19" s="275">
        <f t="shared" si="1"/>
        <v>0</v>
      </c>
      <c r="J19" s="25">
        <f>SUM(J16:J18)</f>
        <v>0</v>
      </c>
      <c r="K19" s="275">
        <f t="shared" si="1"/>
        <v>0</v>
      </c>
    </row>
    <row r="20" spans="1:11" ht="15" customHeight="1" x14ac:dyDescent="0.25">
      <c r="A20" s="273"/>
      <c r="B20" s="276"/>
      <c r="C20" s="275"/>
      <c r="D20" s="276"/>
      <c r="E20" s="275"/>
      <c r="F20" s="276"/>
      <c r="G20" s="275"/>
      <c r="H20" s="276"/>
      <c r="I20" s="275"/>
      <c r="J20" s="276"/>
      <c r="K20" s="275"/>
    </row>
    <row r="21" spans="1:11" s="1" customFormat="1" ht="26.25" customHeight="1" x14ac:dyDescent="0.25">
      <c r="A21" s="44" t="s">
        <v>90</v>
      </c>
      <c r="B21" s="25">
        <f>B13-B19</f>
        <v>0</v>
      </c>
      <c r="C21" s="275"/>
      <c r="D21" s="25">
        <f>D13-D19</f>
        <v>0</v>
      </c>
      <c r="E21" s="275">
        <f>IF(B21,(D21-B21)/B21,0)</f>
        <v>0</v>
      </c>
      <c r="F21" s="25">
        <f>F13-F19</f>
        <v>0</v>
      </c>
      <c r="G21" s="275">
        <f>IF(D21,(F21-D21)/D21,0)</f>
        <v>0</v>
      </c>
      <c r="H21" s="25">
        <f>H13-H19</f>
        <v>0</v>
      </c>
      <c r="I21" s="275">
        <f>IF(F21,(H21-F21)/F21,0)</f>
        <v>0</v>
      </c>
      <c r="J21" s="25">
        <f>J13-J19</f>
        <v>0</v>
      </c>
      <c r="K21" s="275">
        <f>IF(H21,(J21-H21)/H21,0)</f>
        <v>0</v>
      </c>
    </row>
    <row r="22" spans="1:11" ht="15" customHeight="1" x14ac:dyDescent="0.25">
      <c r="A22" s="273"/>
      <c r="B22" s="276">
        <v>0</v>
      </c>
      <c r="C22" s="275"/>
      <c r="D22" s="276">
        <v>0</v>
      </c>
      <c r="E22" s="275"/>
      <c r="F22" s="278">
        <v>0</v>
      </c>
      <c r="G22" s="275"/>
      <c r="H22" s="279">
        <v>0</v>
      </c>
      <c r="I22" s="275"/>
      <c r="J22" s="276">
        <v>0</v>
      </c>
      <c r="K22" s="275"/>
    </row>
    <row r="23" spans="1:11" ht="28.5" customHeight="1" x14ac:dyDescent="0.25">
      <c r="A23" s="44" t="s">
        <v>91</v>
      </c>
      <c r="B23" s="25">
        <f>+B21-B22</f>
        <v>0</v>
      </c>
      <c r="C23" s="275"/>
      <c r="D23" s="25">
        <f>+D21-D22</f>
        <v>0</v>
      </c>
      <c r="E23" s="275">
        <f>IF(B23,(D23-B23)/B23,0)</f>
        <v>0</v>
      </c>
      <c r="F23" s="51">
        <f>+F21-F22</f>
        <v>0</v>
      </c>
      <c r="G23" s="275">
        <f>IF(D23,(F23-D23)/D23,0)</f>
        <v>0</v>
      </c>
      <c r="H23" s="54">
        <f>+H21-H22</f>
        <v>0</v>
      </c>
      <c r="I23" s="275">
        <f>IF(F23,(H23-F23)/F23,0)</f>
        <v>0</v>
      </c>
      <c r="J23" s="25">
        <f>+J21-J22</f>
        <v>0</v>
      </c>
      <c r="K23" s="275">
        <f>IF(H23,(J23-H23)/H23,0)</f>
        <v>0</v>
      </c>
    </row>
    <row r="24" spans="1:11" ht="15" customHeight="1" x14ac:dyDescent="0.25">
      <c r="A24" s="1"/>
      <c r="B24" s="45"/>
      <c r="C24" s="45"/>
      <c r="D24" s="45"/>
      <c r="E24" s="45"/>
      <c r="F24" s="45"/>
      <c r="G24" s="13"/>
      <c r="H24" s="45"/>
      <c r="I24" s="45"/>
      <c r="J24" s="45"/>
      <c r="K24" s="45"/>
    </row>
    <row r="25" spans="1:11" ht="15" customHeight="1" x14ac:dyDescent="0.25">
      <c r="A25" s="57"/>
      <c r="B25" s="38"/>
      <c r="C25" s="38"/>
      <c r="D25" s="38"/>
      <c r="E25" s="38"/>
      <c r="F25" s="38"/>
      <c r="G25" s="38"/>
      <c r="H25" s="38"/>
      <c r="I25" s="57"/>
      <c r="J25" s="280"/>
      <c r="K25" s="57"/>
    </row>
    <row r="26" spans="1:11" ht="15" customHeight="1" x14ac:dyDescent="0.25">
      <c r="A26" s="17" t="s">
        <v>92</v>
      </c>
      <c r="B26" s="17"/>
      <c r="C26" s="17"/>
      <c r="D26" s="17"/>
      <c r="E26" s="17"/>
      <c r="F26" s="17"/>
      <c r="G26" s="58"/>
      <c r="H26" s="17"/>
      <c r="I26" s="17"/>
      <c r="J26" s="17"/>
      <c r="K26" s="17"/>
    </row>
    <row r="27" spans="1:11" ht="15" customHeight="1" x14ac:dyDescent="0.25">
      <c r="A27" s="2"/>
      <c r="B27" s="21" t="s">
        <v>77</v>
      </c>
      <c r="C27" s="22"/>
      <c r="D27" s="21" t="s">
        <v>77</v>
      </c>
      <c r="E27" s="22"/>
      <c r="F27" s="50" t="s">
        <v>77</v>
      </c>
      <c r="G27" s="2"/>
      <c r="H27" s="53" t="s">
        <v>77</v>
      </c>
      <c r="I27" s="22"/>
      <c r="J27" s="21" t="s">
        <v>77</v>
      </c>
      <c r="K27" s="22"/>
    </row>
    <row r="28" spans="1:11" ht="15" customHeight="1" x14ac:dyDescent="0.25">
      <c r="A28" s="57"/>
      <c r="B28" s="120">
        <v>2026</v>
      </c>
      <c r="C28" s="121" t="s">
        <v>78</v>
      </c>
      <c r="D28" s="120">
        <v>2027</v>
      </c>
      <c r="E28" s="121"/>
      <c r="F28" s="120">
        <v>2028</v>
      </c>
      <c r="G28" s="121"/>
      <c r="H28" s="120">
        <v>2029</v>
      </c>
      <c r="I28" s="121"/>
      <c r="J28" s="120">
        <v>2030</v>
      </c>
      <c r="K28" s="121" t="s">
        <v>78</v>
      </c>
    </row>
    <row r="29" spans="1:11" ht="15" customHeight="1" x14ac:dyDescent="0.25">
      <c r="A29" s="281" t="s">
        <v>79</v>
      </c>
      <c r="B29" s="274"/>
      <c r="C29" s="275">
        <f t="shared" ref="C29:C30" si="2">IF(J7,(B29-J7)/J7,0)</f>
        <v>0</v>
      </c>
      <c r="D29" s="274"/>
      <c r="E29" s="275">
        <f>IF(B29,(D29-B29)/B29,0)</f>
        <v>0</v>
      </c>
      <c r="F29" s="282"/>
      <c r="G29" s="275">
        <f>IF(D29,(F29-D29)/D29,0)</f>
        <v>0</v>
      </c>
      <c r="H29" s="283"/>
      <c r="I29" s="275">
        <f>IF(F29,(H29-F29)/F29,0)</f>
        <v>0</v>
      </c>
      <c r="J29" s="274"/>
      <c r="K29" s="275">
        <f>IF(H29,(J29-H29)/H29,0)</f>
        <v>0</v>
      </c>
    </row>
    <row r="30" spans="1:11" ht="15" customHeight="1" x14ac:dyDescent="0.25">
      <c r="A30" s="281" t="s">
        <v>80</v>
      </c>
      <c r="B30" s="284"/>
      <c r="C30" s="275">
        <f t="shared" si="2"/>
        <v>0</v>
      </c>
      <c r="D30" s="284"/>
      <c r="E30" s="275">
        <f>IF(B30,(D30-B30)/B30,0)</f>
        <v>0</v>
      </c>
      <c r="F30" s="284"/>
      <c r="G30" s="275">
        <f>IF(D30,(F30-D30)/D30,0)</f>
        <v>0</v>
      </c>
      <c r="H30" s="284"/>
      <c r="I30" s="275">
        <f>IF(F30,(H30-F30)/F30,0)</f>
        <v>0</v>
      </c>
      <c r="J30" s="284"/>
      <c r="K30" s="275">
        <f>IF(H30,(J30-H30)/H30,0)</f>
        <v>0</v>
      </c>
    </row>
    <row r="31" spans="1:11" ht="15" customHeight="1" x14ac:dyDescent="0.25">
      <c r="A31" s="281"/>
      <c r="B31" s="274"/>
      <c r="C31" s="275"/>
      <c r="D31" s="274"/>
      <c r="E31" s="275"/>
      <c r="F31" s="282"/>
      <c r="G31" s="275"/>
      <c r="H31" s="283"/>
      <c r="I31" s="275"/>
      <c r="J31" s="274"/>
      <c r="K31" s="275"/>
    </row>
    <row r="32" spans="1:11" ht="15" customHeight="1" x14ac:dyDescent="0.25">
      <c r="A32" s="245" t="s">
        <v>81</v>
      </c>
      <c r="B32" s="23"/>
      <c r="C32" s="275"/>
      <c r="D32" s="23"/>
      <c r="E32" s="275"/>
      <c r="F32" s="52"/>
      <c r="G32" s="275"/>
      <c r="H32" s="55"/>
      <c r="I32" s="275"/>
      <c r="J32" s="23"/>
      <c r="K32" s="275"/>
    </row>
    <row r="33" spans="1:11" ht="15" customHeight="1" x14ac:dyDescent="0.25">
      <c r="A33" s="281" t="s">
        <v>82</v>
      </c>
      <c r="B33" s="285"/>
      <c r="C33" s="275">
        <f>IF(J11,(B33-J11)/J11,0)</f>
        <v>0</v>
      </c>
      <c r="D33" s="274"/>
      <c r="E33" s="275">
        <f t="shared" ref="E33:E35" si="3">IF(B33,(D33-B33)/B33,0)</f>
        <v>0</v>
      </c>
      <c r="F33" s="286"/>
      <c r="G33" s="275">
        <f t="shared" ref="G33:G35" si="4">IF(D33,(F33-D33)/D33,0)</f>
        <v>0</v>
      </c>
      <c r="H33" s="287"/>
      <c r="I33" s="275">
        <f t="shared" ref="I33:I35" si="5">IF(F33,(H33-F33)/F33,0)</f>
        <v>0</v>
      </c>
      <c r="J33" s="285"/>
      <c r="K33" s="275">
        <f t="shared" ref="K33:K35" si="6">IF(H33,(J33-H33)/H33,0)</f>
        <v>0</v>
      </c>
    </row>
    <row r="34" spans="1:11" ht="15" customHeight="1" x14ac:dyDescent="0.25">
      <c r="A34" s="281" t="s">
        <v>83</v>
      </c>
      <c r="B34" s="285"/>
      <c r="C34" s="275">
        <f>IF(J12,(B34-J12)/J12,0)</f>
        <v>0</v>
      </c>
      <c r="D34" s="274">
        <v>0</v>
      </c>
      <c r="E34" s="275">
        <f t="shared" si="3"/>
        <v>0</v>
      </c>
      <c r="F34" s="286"/>
      <c r="G34" s="275">
        <f t="shared" si="4"/>
        <v>0</v>
      </c>
      <c r="H34" s="287"/>
      <c r="I34" s="275">
        <f t="shared" si="5"/>
        <v>0</v>
      </c>
      <c r="J34" s="285"/>
      <c r="K34" s="275">
        <f t="shared" si="6"/>
        <v>0</v>
      </c>
    </row>
    <row r="35" spans="1:11" ht="15" customHeight="1" x14ac:dyDescent="0.25">
      <c r="A35" s="245" t="s">
        <v>84</v>
      </c>
      <c r="B35" s="25">
        <f>SUM(B33:B34)</f>
        <v>0</v>
      </c>
      <c r="C35" s="275">
        <f t="shared" ref="C35" si="7">IF(J13,(B35-J13)/J13,0)</f>
        <v>0</v>
      </c>
      <c r="D35" s="25">
        <f>SUM(D33:D34)</f>
        <v>0</v>
      </c>
      <c r="E35" s="275">
        <f t="shared" si="3"/>
        <v>0</v>
      </c>
      <c r="F35" s="51">
        <f>SUM(F33:F34)</f>
        <v>0</v>
      </c>
      <c r="G35" s="275">
        <f t="shared" si="4"/>
        <v>0</v>
      </c>
      <c r="H35" s="54">
        <f>SUM(H33:H34)</f>
        <v>0</v>
      </c>
      <c r="I35" s="275">
        <f t="shared" si="5"/>
        <v>0</v>
      </c>
      <c r="J35" s="25">
        <f>SUM(J33:J34)</f>
        <v>0</v>
      </c>
      <c r="K35" s="275">
        <f t="shared" si="6"/>
        <v>0</v>
      </c>
    </row>
    <row r="36" spans="1:11" ht="15" customHeight="1" x14ac:dyDescent="0.25">
      <c r="A36" s="281"/>
      <c r="B36" s="276"/>
      <c r="C36" s="275"/>
      <c r="D36" s="276"/>
      <c r="E36" s="275"/>
      <c r="F36" s="278"/>
      <c r="G36" s="275"/>
      <c r="H36" s="279"/>
      <c r="I36" s="275"/>
      <c r="J36" s="276"/>
      <c r="K36" s="275"/>
    </row>
    <row r="37" spans="1:11" ht="15" customHeight="1" x14ac:dyDescent="0.25">
      <c r="A37" s="245" t="s">
        <v>85</v>
      </c>
      <c r="B37" s="25"/>
      <c r="C37" s="275"/>
      <c r="D37" s="25"/>
      <c r="E37" s="275"/>
      <c r="F37" s="51"/>
      <c r="G37" s="275"/>
      <c r="H37" s="54"/>
      <c r="I37" s="275"/>
      <c r="J37" s="25"/>
      <c r="K37" s="275"/>
    </row>
    <row r="38" spans="1:11" ht="15" customHeight="1" x14ac:dyDescent="0.25">
      <c r="A38" s="281" t="s">
        <v>86</v>
      </c>
      <c r="B38" s="288"/>
      <c r="C38" s="275">
        <f t="shared" ref="C38:C39" si="8">IF(J16,(B38-J16)/J16,0)</f>
        <v>0</v>
      </c>
      <c r="D38" s="274"/>
      <c r="E38" s="275">
        <f t="shared" ref="E38:E42" si="9">IF(B38,(D38-B38)/B38,0)</f>
        <v>0</v>
      </c>
      <c r="F38" s="288"/>
      <c r="G38" s="275">
        <f t="shared" ref="G38:G42" si="10">IF(D38,(F38-D38)/D38,0)</f>
        <v>0</v>
      </c>
      <c r="H38" s="288"/>
      <c r="I38" s="275">
        <f t="shared" ref="I38:I42" si="11">IF(F38,(H38-F38)/F38,0)</f>
        <v>0</v>
      </c>
      <c r="J38" s="288"/>
      <c r="K38" s="275">
        <f t="shared" ref="K38:K42" si="12">IF(H38,(J38-H38)/H38,0)</f>
        <v>0</v>
      </c>
    </row>
    <row r="39" spans="1:11" ht="15" customHeight="1" x14ac:dyDescent="0.25">
      <c r="A39" s="281" t="s">
        <v>87</v>
      </c>
      <c r="B39" s="288"/>
      <c r="C39" s="275">
        <f t="shared" si="8"/>
        <v>0</v>
      </c>
      <c r="D39" s="274">
        <v>0</v>
      </c>
      <c r="E39" s="275">
        <f t="shared" si="9"/>
        <v>0</v>
      </c>
      <c r="F39" s="288"/>
      <c r="G39" s="275">
        <f t="shared" si="10"/>
        <v>0</v>
      </c>
      <c r="H39" s="288"/>
      <c r="I39" s="275">
        <f t="shared" si="11"/>
        <v>0</v>
      </c>
      <c r="J39" s="288"/>
      <c r="K39" s="275">
        <f t="shared" si="12"/>
        <v>0</v>
      </c>
    </row>
    <row r="40" spans="1:11" ht="15" customHeight="1" x14ac:dyDescent="0.25">
      <c r="A40" s="281" t="s">
        <v>93</v>
      </c>
      <c r="B40" s="288"/>
      <c r="C40" s="275"/>
      <c r="D40" s="274">
        <v>0</v>
      </c>
      <c r="E40" s="275">
        <f t="shared" si="9"/>
        <v>0</v>
      </c>
      <c r="F40" s="288"/>
      <c r="G40" s="275">
        <f t="shared" si="10"/>
        <v>0</v>
      </c>
      <c r="H40" s="288"/>
      <c r="I40" s="275">
        <f t="shared" si="11"/>
        <v>0</v>
      </c>
      <c r="J40" s="288"/>
      <c r="K40" s="275">
        <f t="shared" si="12"/>
        <v>0</v>
      </c>
    </row>
    <row r="41" spans="1:11" ht="30.75" customHeight="1" x14ac:dyDescent="0.25">
      <c r="A41" s="246" t="s">
        <v>94</v>
      </c>
      <c r="B41" s="288"/>
      <c r="C41" s="275">
        <f>IF(J18,(B41-J18)/J18,0)</f>
        <v>0</v>
      </c>
      <c r="D41" s="25">
        <v>0</v>
      </c>
      <c r="E41" s="275">
        <f t="shared" si="9"/>
        <v>0</v>
      </c>
      <c r="F41" s="288"/>
      <c r="G41" s="275">
        <f t="shared" si="10"/>
        <v>0</v>
      </c>
      <c r="H41" s="288"/>
      <c r="I41" s="275">
        <f t="shared" si="11"/>
        <v>0</v>
      </c>
      <c r="J41" s="288"/>
      <c r="K41" s="275">
        <f t="shared" si="12"/>
        <v>0</v>
      </c>
    </row>
    <row r="42" spans="1:11" ht="15" customHeight="1" x14ac:dyDescent="0.25">
      <c r="A42" s="245" t="s">
        <v>89</v>
      </c>
      <c r="B42" s="25">
        <f>SUM(B38:B41)</f>
        <v>0</v>
      </c>
      <c r="C42" s="275">
        <f>IF(J19,(B42-J19)/J19,0)</f>
        <v>0</v>
      </c>
      <c r="D42" s="25">
        <f>SUM(D38:D41)</f>
        <v>0</v>
      </c>
      <c r="E42" s="275">
        <f t="shared" si="9"/>
        <v>0</v>
      </c>
      <c r="F42" s="25">
        <f>SUM(F38:F41)</f>
        <v>0</v>
      </c>
      <c r="G42" s="275">
        <f t="shared" si="10"/>
        <v>0</v>
      </c>
      <c r="H42" s="25">
        <f>SUM(H38:H41)</f>
        <v>0</v>
      </c>
      <c r="I42" s="275">
        <f t="shared" si="11"/>
        <v>0</v>
      </c>
      <c r="J42" s="25">
        <f>SUM(J38:J41)</f>
        <v>0</v>
      </c>
      <c r="K42" s="275">
        <f t="shared" si="12"/>
        <v>0</v>
      </c>
    </row>
    <row r="43" spans="1:11" ht="15" customHeight="1" x14ac:dyDescent="0.25">
      <c r="A43" s="281"/>
      <c r="B43" s="276"/>
      <c r="C43" s="275"/>
      <c r="D43" s="276"/>
      <c r="E43" s="275"/>
      <c r="F43" s="276"/>
      <c r="G43" s="275"/>
      <c r="H43" s="276"/>
      <c r="I43" s="275"/>
      <c r="J43" s="276"/>
      <c r="K43" s="275"/>
    </row>
    <row r="44" spans="1:11" ht="30" customHeight="1" x14ac:dyDescent="0.25">
      <c r="A44" s="247" t="s">
        <v>90</v>
      </c>
      <c r="B44" s="25">
        <f>B35-B42</f>
        <v>0</v>
      </c>
      <c r="C44" s="275">
        <f>IF(J23,(B44-J23)/J23,0)</f>
        <v>0</v>
      </c>
      <c r="D44" s="25">
        <f>D35-D42</f>
        <v>0</v>
      </c>
      <c r="E44" s="275">
        <f>IF(B44,(D44-B44)/B44,0)</f>
        <v>0</v>
      </c>
      <c r="F44" s="25">
        <f>F35-F42</f>
        <v>0</v>
      </c>
      <c r="G44" s="275">
        <f>IF(D44,(F44-D44)/D44,0)</f>
        <v>0</v>
      </c>
      <c r="H44" s="25">
        <f>H35-H42</f>
        <v>0</v>
      </c>
      <c r="I44" s="275">
        <f>IF(F44,(H44-F44)/F44,0)</f>
        <v>0</v>
      </c>
      <c r="J44" s="25">
        <f>J35-J42</f>
        <v>0</v>
      </c>
      <c r="K44" s="275">
        <f>IF(H44,(J44-H44)/H44,0)</f>
        <v>0</v>
      </c>
    </row>
    <row r="45" spans="1:11" ht="15" customHeight="1" x14ac:dyDescent="0.25">
      <c r="A45" s="289" t="s">
        <v>95</v>
      </c>
      <c r="B45" s="290"/>
      <c r="C45" s="291"/>
      <c r="D45" s="290"/>
      <c r="E45" s="275"/>
      <c r="F45" s="290"/>
      <c r="G45" s="275"/>
      <c r="H45" s="290"/>
      <c r="I45" s="275"/>
      <c r="J45" s="290"/>
      <c r="K45" s="275"/>
    </row>
    <row r="46" spans="1:11" ht="15" customHeight="1" x14ac:dyDescent="0.25">
      <c r="A46" s="46"/>
      <c r="B46" s="292">
        <v>0</v>
      </c>
      <c r="C46" s="293"/>
      <c r="D46" s="292">
        <v>0</v>
      </c>
      <c r="E46" s="293"/>
      <c r="F46" s="292">
        <v>0</v>
      </c>
      <c r="G46" s="293"/>
      <c r="H46" s="292">
        <v>0</v>
      </c>
      <c r="I46" s="293"/>
      <c r="J46" s="292">
        <v>0</v>
      </c>
      <c r="K46" s="293"/>
    </row>
    <row r="47" spans="1:11" ht="15" customHeight="1" x14ac:dyDescent="0.25">
      <c r="A47" s="46"/>
      <c r="B47" s="292">
        <v>0</v>
      </c>
      <c r="C47" s="293"/>
      <c r="D47" s="292">
        <v>0</v>
      </c>
      <c r="E47" s="293"/>
      <c r="F47" s="292">
        <v>0</v>
      </c>
      <c r="G47" s="293"/>
      <c r="H47" s="292">
        <v>0</v>
      </c>
      <c r="I47" s="293"/>
      <c r="J47" s="292">
        <v>0</v>
      </c>
      <c r="K47" s="293"/>
    </row>
    <row r="49" spans="1:10" ht="15" customHeight="1" x14ac:dyDescent="0.25">
      <c r="A49" s="57"/>
      <c r="B49" s="280"/>
      <c r="C49" s="57"/>
      <c r="D49" s="280"/>
      <c r="E49" s="57"/>
      <c r="F49" s="280"/>
      <c r="G49" s="57"/>
      <c r="H49" s="280"/>
      <c r="I49" s="57"/>
      <c r="J49" s="280"/>
    </row>
    <row r="52" spans="1:10" ht="15" customHeight="1" x14ac:dyDescent="0.25">
      <c r="A52" s="57"/>
      <c r="B52" s="280"/>
      <c r="C52" s="57"/>
      <c r="D52" s="57"/>
      <c r="E52" s="57"/>
      <c r="F52" s="57"/>
      <c r="G52" s="57"/>
      <c r="H52" s="57"/>
      <c r="I52" s="57"/>
      <c r="J52" s="57"/>
    </row>
    <row r="53" spans="1:10" ht="15" customHeight="1" x14ac:dyDescent="0.25">
      <c r="A53" s="1"/>
      <c r="B53" s="272"/>
      <c r="C53" s="57"/>
      <c r="D53" s="57"/>
      <c r="E53" s="57"/>
      <c r="F53" s="57"/>
      <c r="G53" s="57"/>
      <c r="H53" s="57"/>
      <c r="I53" s="57"/>
      <c r="J53" s="57"/>
    </row>
    <row r="54" spans="1:10" ht="15" customHeight="1" x14ac:dyDescent="0.25">
      <c r="A54" s="1"/>
      <c r="B54" s="272"/>
      <c r="C54" s="57"/>
      <c r="D54" s="57"/>
      <c r="E54" s="57"/>
      <c r="F54" s="57"/>
      <c r="G54" s="57"/>
      <c r="H54" s="57"/>
      <c r="I54" s="57"/>
      <c r="J54" s="57"/>
    </row>
  </sheetData>
  <mergeCells count="3">
    <mergeCell ref="B1:H1"/>
    <mergeCell ref="B2:H2"/>
    <mergeCell ref="B4:K4"/>
  </mergeCells>
  <phoneticPr fontId="4" type="noConversion"/>
  <pageMargins left="0.75" right="0.75" top="1" bottom="1" header="0.5" footer="0.5"/>
  <pageSetup scale="75" orientation="portrait" r:id="rId1"/>
  <headerFooter alignWithMargins="0">
    <oddFooter>&amp;L&amp;F   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L54"/>
  <sheetViews>
    <sheetView topLeftCell="A16" workbookViewId="0">
      <selection activeCell="B6" sqref="B6:J6"/>
    </sheetView>
  </sheetViews>
  <sheetFormatPr defaultColWidth="9.109375" defaultRowHeight="15" customHeight="1" x14ac:dyDescent="0.25"/>
  <cols>
    <col min="1" max="1" width="30.44140625" style="4" customWidth="1"/>
    <col min="2" max="2" width="11.44140625" style="4" customWidth="1"/>
    <col min="3" max="3" width="8.33203125" style="4" bestFit="1" customWidth="1"/>
    <col min="4" max="4" width="11.88671875" style="4" customWidth="1"/>
    <col min="5" max="5" width="7" style="4" bestFit="1" customWidth="1"/>
    <col min="6" max="6" width="11.5546875" style="4" customWidth="1"/>
    <col min="7" max="7" width="7" style="4" bestFit="1" customWidth="1"/>
    <col min="8" max="8" width="11.109375" style="4" customWidth="1"/>
    <col min="9" max="9" width="7" style="4" bestFit="1" customWidth="1"/>
    <col min="10" max="10" width="10.88671875" style="4" customWidth="1"/>
    <col min="11" max="11" width="7" style="4" bestFit="1" customWidth="1"/>
    <col min="12" max="16384" width="9.109375" style="4"/>
  </cols>
  <sheetData>
    <row r="1" spans="1:11" ht="15" customHeight="1" x14ac:dyDescent="0.25">
      <c r="A1" s="111" t="str">
        <f>+'[1]Project Costs'!A6</f>
        <v>Parish or school Name:</v>
      </c>
      <c r="B1" s="116" t="s">
        <v>96</v>
      </c>
      <c r="C1" s="116"/>
      <c r="D1" s="116"/>
      <c r="E1" s="116"/>
      <c r="F1" s="116"/>
      <c r="G1" s="116"/>
      <c r="H1" s="116"/>
      <c r="I1" s="117"/>
      <c r="J1" s="150"/>
      <c r="K1" s="117"/>
    </row>
    <row r="2" spans="1:11" ht="15" customHeight="1" x14ac:dyDescent="0.25">
      <c r="A2" s="111" t="str">
        <f>+'[1]Project Costs'!A9</f>
        <v>Date of Proposal:</v>
      </c>
      <c r="B2" s="354">
        <f>'Project Costs'!E9</f>
        <v>46276</v>
      </c>
      <c r="C2" s="354"/>
      <c r="D2" s="354"/>
      <c r="E2" s="354"/>
      <c r="F2" s="354"/>
      <c r="G2" s="354"/>
      <c r="H2" s="354"/>
      <c r="I2" s="118"/>
      <c r="J2" s="150"/>
      <c r="K2" s="118"/>
    </row>
    <row r="3" spans="1:11" ht="15" customHeight="1" x14ac:dyDescent="0.25">
      <c r="A3" s="150"/>
      <c r="B3" s="150"/>
      <c r="C3" s="150"/>
      <c r="D3" s="150"/>
      <c r="E3" s="150"/>
      <c r="F3" s="150"/>
      <c r="G3" s="150"/>
      <c r="H3" s="150"/>
      <c r="I3" s="150"/>
      <c r="J3" s="150"/>
      <c r="K3" s="150"/>
    </row>
    <row r="4" spans="1:11" ht="15" customHeight="1" x14ac:dyDescent="0.25">
      <c r="A4" s="119"/>
      <c r="B4" s="347" t="s">
        <v>97</v>
      </c>
      <c r="C4" s="347"/>
      <c r="D4" s="347"/>
      <c r="E4" s="347"/>
      <c r="F4" s="347"/>
      <c r="G4" s="347"/>
      <c r="H4" s="347"/>
      <c r="I4" s="347"/>
      <c r="J4" s="347"/>
      <c r="K4" s="347"/>
    </row>
    <row r="5" spans="1:11" s="2" customFormat="1" ht="15" customHeight="1" x14ac:dyDescent="0.25">
      <c r="A5" s="119"/>
      <c r="B5" s="120" t="s">
        <v>77</v>
      </c>
      <c r="C5" s="121"/>
      <c r="D5" s="120" t="s">
        <v>77</v>
      </c>
      <c r="E5" s="121"/>
      <c r="F5" s="120" t="s">
        <v>77</v>
      </c>
      <c r="G5" s="121"/>
      <c r="H5" s="120" t="s">
        <v>77</v>
      </c>
      <c r="I5" s="121"/>
      <c r="J5" s="120" t="s">
        <v>77</v>
      </c>
      <c r="K5" s="121"/>
    </row>
    <row r="6" spans="1:11" ht="15" customHeight="1" x14ac:dyDescent="0.25">
      <c r="A6" s="150"/>
      <c r="B6" s="120">
        <v>2021</v>
      </c>
      <c r="C6" s="121" t="s">
        <v>78</v>
      </c>
      <c r="D6" s="132">
        <v>2022</v>
      </c>
      <c r="E6" s="121" t="s">
        <v>78</v>
      </c>
      <c r="F6" s="132">
        <v>2023</v>
      </c>
      <c r="G6" s="121" t="s">
        <v>78</v>
      </c>
      <c r="H6" s="132">
        <v>2024</v>
      </c>
      <c r="I6" s="121" t="s">
        <v>78</v>
      </c>
      <c r="J6" s="132">
        <v>2025</v>
      </c>
      <c r="K6" s="121" t="s">
        <v>78</v>
      </c>
    </row>
    <row r="7" spans="1:11" ht="15" customHeight="1" x14ac:dyDescent="0.25">
      <c r="A7" s="294" t="s">
        <v>98</v>
      </c>
      <c r="B7" s="136"/>
      <c r="C7" s="295"/>
      <c r="D7" s="136"/>
      <c r="E7" s="295">
        <f>IF(B7,(D7-B7)/B7,0)</f>
        <v>0</v>
      </c>
      <c r="F7" s="136"/>
      <c r="G7" s="295">
        <f>IF(D7,(F7-D7)/D7,0)</f>
        <v>0</v>
      </c>
      <c r="H7" s="136">
        <v>0</v>
      </c>
      <c r="I7" s="295">
        <f>IF(F7,(H7-F7)/F7,0)</f>
        <v>0</v>
      </c>
      <c r="J7" s="136">
        <v>0</v>
      </c>
      <c r="K7" s="295">
        <f>IF(H7,(J7-H7)/H7,0)</f>
        <v>0</v>
      </c>
    </row>
    <row r="8" spans="1:11" ht="15" customHeight="1" x14ac:dyDescent="0.25">
      <c r="A8" s="294" t="s">
        <v>99</v>
      </c>
      <c r="B8" s="296"/>
      <c r="C8" s="295"/>
      <c r="D8" s="296"/>
      <c r="E8" s="295">
        <f>IF(B8,(D8-B8)/B8,0)</f>
        <v>0</v>
      </c>
      <c r="F8" s="296"/>
      <c r="G8" s="295">
        <f>IF(D8,(F8-D8)/D8,0)</f>
        <v>0</v>
      </c>
      <c r="H8" s="296"/>
      <c r="I8" s="295">
        <f>IF(F8,(H8-F8)/F8,0)</f>
        <v>0</v>
      </c>
      <c r="J8" s="296"/>
      <c r="K8" s="295">
        <f>IF(H8,(J8-H8)/H8,0)</f>
        <v>0</v>
      </c>
    </row>
    <row r="9" spans="1:11" ht="15" customHeight="1" x14ac:dyDescent="0.25">
      <c r="A9" s="294"/>
      <c r="B9" s="136"/>
      <c r="C9" s="295"/>
      <c r="D9" s="136"/>
      <c r="E9" s="295"/>
      <c r="F9" s="136"/>
      <c r="G9" s="295"/>
      <c r="H9" s="136"/>
      <c r="I9" s="295"/>
      <c r="J9" s="136"/>
      <c r="K9" s="295"/>
    </row>
    <row r="10" spans="1:11" s="1" customFormat="1" ht="15" customHeight="1" x14ac:dyDescent="0.25">
      <c r="A10" s="122" t="s">
        <v>100</v>
      </c>
      <c r="B10" s="123"/>
      <c r="C10" s="295"/>
      <c r="D10" s="123"/>
      <c r="E10" s="295"/>
      <c r="F10" s="123"/>
      <c r="G10" s="295"/>
      <c r="H10" s="123"/>
      <c r="I10" s="295"/>
      <c r="J10" s="123"/>
      <c r="K10" s="295"/>
    </row>
    <row r="11" spans="1:11" ht="15" customHeight="1" x14ac:dyDescent="0.25">
      <c r="A11" s="294" t="s">
        <v>101</v>
      </c>
      <c r="B11" s="297">
        <v>0</v>
      </c>
      <c r="C11" s="295"/>
      <c r="D11" s="297"/>
      <c r="E11" s="295">
        <f>IF(B11,(D11-B11)/B11,0)</f>
        <v>0</v>
      </c>
      <c r="F11" s="297"/>
      <c r="G11" s="295">
        <f>IF(D11,(F11-D11)/D11,0)</f>
        <v>0</v>
      </c>
      <c r="H11" s="297"/>
      <c r="I11" s="295">
        <f>IF(F11,(H11-F11)/F11,0)</f>
        <v>0</v>
      </c>
      <c r="J11" s="297"/>
      <c r="K11" s="295">
        <f>IF(H11,(J11-H11)/H11,0)</f>
        <v>0</v>
      </c>
    </row>
    <row r="12" spans="1:11" ht="15" customHeight="1" x14ac:dyDescent="0.25">
      <c r="A12" s="294" t="s">
        <v>102</v>
      </c>
      <c r="B12" s="297"/>
      <c r="C12" s="295"/>
      <c r="D12" s="297"/>
      <c r="E12" s="295">
        <f>IF(B12,(D12-B12)/B12,0)</f>
        <v>0</v>
      </c>
      <c r="F12" s="297"/>
      <c r="G12" s="295">
        <f>IF(D12,(F12-D12)/D12,0)</f>
        <v>0</v>
      </c>
      <c r="H12" s="297"/>
      <c r="I12" s="295">
        <f>IF(F12,(H12-F12)/F12,0)</f>
        <v>0</v>
      </c>
      <c r="J12" s="297"/>
      <c r="K12" s="295">
        <f>IF(H12,(J12-H12)/H12,0)</f>
        <v>0</v>
      </c>
    </row>
    <row r="13" spans="1:11" ht="13.5" customHeight="1" x14ac:dyDescent="0.25">
      <c r="A13" s="294" t="s">
        <v>83</v>
      </c>
      <c r="B13" s="297"/>
      <c r="C13" s="295"/>
      <c r="D13" s="297"/>
      <c r="E13" s="295">
        <f>IF(B13,(D13-B13)/B13,0)</f>
        <v>0</v>
      </c>
      <c r="F13" s="297"/>
      <c r="G13" s="295">
        <f>IF(D13,(F13-D13)/D13,0)</f>
        <v>0</v>
      </c>
      <c r="H13" s="297"/>
      <c r="I13" s="295">
        <f>IF(F13,(H13-F13)/F13,0)</f>
        <v>0</v>
      </c>
      <c r="J13" s="297"/>
      <c r="K13" s="295">
        <f>IF(H13,(J13-H13)/H13,0)</f>
        <v>0</v>
      </c>
    </row>
    <row r="14" spans="1:11" s="1" customFormat="1" ht="15" customHeight="1" x14ac:dyDescent="0.25">
      <c r="A14" s="122" t="s">
        <v>84</v>
      </c>
      <c r="B14" s="124">
        <f>SUM(B11:B13)</f>
        <v>0</v>
      </c>
      <c r="C14" s="295"/>
      <c r="D14" s="124">
        <f>SUM(D11:D13)</f>
        <v>0</v>
      </c>
      <c r="E14" s="295">
        <f>IF(B14,(D14-B14)/B14,0)</f>
        <v>0</v>
      </c>
      <c r="F14" s="124">
        <f>SUM(F11:F13)</f>
        <v>0</v>
      </c>
      <c r="G14" s="295">
        <f>IF(D14,(F14-D14)/D14,0)</f>
        <v>0</v>
      </c>
      <c r="H14" s="124">
        <f>SUM(H11:H13)</f>
        <v>0</v>
      </c>
      <c r="I14" s="295">
        <f>IF(F14,(H14-F14)/F14,0)</f>
        <v>0</v>
      </c>
      <c r="J14" s="124">
        <f>SUM(J11:J13)</f>
        <v>0</v>
      </c>
      <c r="K14" s="295">
        <f>IF(H14,(J14-H14)/H14,0)</f>
        <v>0</v>
      </c>
    </row>
    <row r="15" spans="1:11" ht="15" customHeight="1" x14ac:dyDescent="0.25">
      <c r="A15" s="294"/>
      <c r="B15" s="298"/>
      <c r="C15" s="295"/>
      <c r="D15" s="298"/>
      <c r="E15" s="295"/>
      <c r="F15" s="298"/>
      <c r="G15" s="295"/>
      <c r="H15" s="298"/>
      <c r="I15" s="295"/>
      <c r="J15" s="298"/>
      <c r="K15" s="295"/>
    </row>
    <row r="16" spans="1:11" s="1" customFormat="1" ht="15" customHeight="1" x14ac:dyDescent="0.25">
      <c r="A16" s="122" t="s">
        <v>103</v>
      </c>
      <c r="B16" s="124"/>
      <c r="C16" s="295"/>
      <c r="D16" s="124"/>
      <c r="E16" s="295"/>
      <c r="F16" s="124"/>
      <c r="G16" s="295"/>
      <c r="H16" s="124"/>
      <c r="I16" s="295"/>
      <c r="J16" s="124"/>
      <c r="K16" s="295"/>
    </row>
    <row r="17" spans="1:11" ht="15" customHeight="1" x14ac:dyDescent="0.25">
      <c r="A17" s="294" t="s">
        <v>86</v>
      </c>
      <c r="B17" s="297"/>
      <c r="C17" s="295"/>
      <c r="D17" s="297"/>
      <c r="E17" s="295">
        <f>IF(B17,(D17-B17)/B17,0)</f>
        <v>0</v>
      </c>
      <c r="F17" s="297"/>
      <c r="G17" s="295">
        <f>IF(D17,(F17-D17)/D17,0)</f>
        <v>0</v>
      </c>
      <c r="H17" s="297"/>
      <c r="I17" s="295">
        <f>IF(F17,(H17-F17)/F17,0)</f>
        <v>0</v>
      </c>
      <c r="J17" s="297"/>
      <c r="K17" s="295">
        <f>IF(H17,(J17-H17)/H17,0)</f>
        <v>0</v>
      </c>
    </row>
    <row r="18" spans="1:11" ht="15" customHeight="1" x14ac:dyDescent="0.25">
      <c r="A18" s="294" t="s">
        <v>88</v>
      </c>
      <c r="B18" s="297"/>
      <c r="C18" s="295"/>
      <c r="D18" s="297"/>
      <c r="E18" s="295">
        <f>IF(B18,(D18-B18)/B18,0)</f>
        <v>0</v>
      </c>
      <c r="F18" s="297"/>
      <c r="G18" s="295">
        <f>IF(D18,(F18-D18)/D18,0)</f>
        <v>0</v>
      </c>
      <c r="H18" s="297"/>
      <c r="I18" s="295">
        <f>IF(F18,(H18-F18)/F18,0)</f>
        <v>0</v>
      </c>
      <c r="J18" s="297">
        <v>0</v>
      </c>
      <c r="K18" s="295">
        <f>IF(H18,(J18-H18)/H18,0)</f>
        <v>0</v>
      </c>
    </row>
    <row r="19" spans="1:11" s="1" customFormat="1" ht="15" customHeight="1" x14ac:dyDescent="0.25">
      <c r="A19" s="122" t="s">
        <v>89</v>
      </c>
      <c r="B19" s="124">
        <f>SUM(B17:B18)</f>
        <v>0</v>
      </c>
      <c r="C19" s="295"/>
      <c r="D19" s="124">
        <f>SUM(D17:D18)</f>
        <v>0</v>
      </c>
      <c r="E19" s="295">
        <f>IF(B19,(D19-B19)/B19,0)</f>
        <v>0</v>
      </c>
      <c r="F19" s="124">
        <f>SUM(F17:F18)</f>
        <v>0</v>
      </c>
      <c r="G19" s="295">
        <f>IF(D19,(F19-D19)/D19,0)</f>
        <v>0</v>
      </c>
      <c r="H19" s="124">
        <f>SUM(H17:H18)</f>
        <v>0</v>
      </c>
      <c r="I19" s="295">
        <f>IF(F19,(H19-F19)/F19,0)</f>
        <v>0</v>
      </c>
      <c r="J19" s="124">
        <f>SUM(J17:J18)</f>
        <v>0</v>
      </c>
      <c r="K19" s="295">
        <f>IF(H19,(J19-H19)/H19,0)</f>
        <v>0</v>
      </c>
    </row>
    <row r="20" spans="1:11" ht="15" customHeight="1" x14ac:dyDescent="0.25">
      <c r="A20" s="294"/>
      <c r="B20" s="298"/>
      <c r="C20" s="295"/>
      <c r="D20" s="298"/>
      <c r="E20" s="295"/>
      <c r="F20" s="299"/>
      <c r="G20" s="295"/>
      <c r="H20" s="300"/>
      <c r="I20" s="295"/>
      <c r="J20" s="298"/>
      <c r="K20" s="295"/>
    </row>
    <row r="21" spans="1:11" s="1" customFormat="1" ht="27.75" customHeight="1" x14ac:dyDescent="0.25">
      <c r="A21" s="125" t="s">
        <v>90</v>
      </c>
      <c r="B21" s="124">
        <f>B14-B19</f>
        <v>0</v>
      </c>
      <c r="C21" s="295"/>
      <c r="D21" s="124">
        <f>D14-D19</f>
        <v>0</v>
      </c>
      <c r="E21" s="295">
        <f>IF(B21,(D21-B21)/B21,0)</f>
        <v>0</v>
      </c>
      <c r="F21" s="126">
        <f>F14-F19</f>
        <v>0</v>
      </c>
      <c r="G21" s="295">
        <f>IF(D21,(F21-D21)/D21,0)</f>
        <v>0</v>
      </c>
      <c r="H21" s="127">
        <f>H14-H19</f>
        <v>0</v>
      </c>
      <c r="I21" s="295">
        <f>IF(F21,(H21-F21)/F21,0)</f>
        <v>0</v>
      </c>
      <c r="J21" s="124">
        <f>J14-J19</f>
        <v>0</v>
      </c>
      <c r="K21" s="295">
        <f>IF(H21,(J21-H21)/H21,0)</f>
        <v>0</v>
      </c>
    </row>
    <row r="22" spans="1:11" ht="15" customHeight="1" x14ac:dyDescent="0.25">
      <c r="A22" s="294"/>
      <c r="B22" s="298">
        <v>0</v>
      </c>
      <c r="C22" s="295"/>
      <c r="D22" s="298">
        <v>0</v>
      </c>
      <c r="E22" s="295"/>
      <c r="F22" s="299">
        <v>0</v>
      </c>
      <c r="G22" s="295"/>
      <c r="H22" s="300">
        <v>0</v>
      </c>
      <c r="I22" s="295"/>
      <c r="J22" s="298">
        <v>0</v>
      </c>
      <c r="K22" s="295"/>
    </row>
    <row r="23" spans="1:11" ht="28.5" customHeight="1" x14ac:dyDescent="0.25">
      <c r="A23" s="125" t="s">
        <v>91</v>
      </c>
      <c r="B23" s="124">
        <f>+B21-B22</f>
        <v>0</v>
      </c>
      <c r="C23" s="295"/>
      <c r="D23" s="124">
        <f>+D21-D22</f>
        <v>0</v>
      </c>
      <c r="E23" s="295">
        <f>IF(B23,(D23-B23)/B23,0)</f>
        <v>0</v>
      </c>
      <c r="F23" s="126">
        <f>+F21-F22</f>
        <v>0</v>
      </c>
      <c r="G23" s="295">
        <f>IF(D23,(F23-D23)/D23,0)</f>
        <v>0</v>
      </c>
      <c r="H23" s="127">
        <f>+H21-H22</f>
        <v>0</v>
      </c>
      <c r="I23" s="295">
        <f>IF(F23,(H23-F23)/F23,0)</f>
        <v>0</v>
      </c>
      <c r="J23" s="124">
        <f>+J21-J22</f>
        <v>0</v>
      </c>
      <c r="K23" s="295">
        <f>IF(H23,(J23-H23)/H23,0)</f>
        <v>0</v>
      </c>
    </row>
    <row r="24" spans="1:11" ht="15" customHeight="1" x14ac:dyDescent="0.25">
      <c r="A24" s="128"/>
      <c r="B24" s="150"/>
      <c r="C24" s="150"/>
      <c r="D24" s="150"/>
      <c r="E24" s="150"/>
      <c r="F24" s="150"/>
      <c r="G24" s="150"/>
      <c r="H24" s="150"/>
      <c r="I24" s="150"/>
      <c r="J24" s="129"/>
      <c r="K24" s="150"/>
    </row>
    <row r="25" spans="1:11" ht="15" customHeight="1" x14ac:dyDescent="0.25">
      <c r="A25" s="150"/>
      <c r="B25" s="301"/>
      <c r="C25" s="301"/>
      <c r="D25" s="301"/>
      <c r="E25" s="301"/>
      <c r="F25" s="301"/>
      <c r="G25" s="301"/>
      <c r="H25" s="301"/>
      <c r="I25" s="301"/>
      <c r="J25" s="301"/>
      <c r="K25" s="301"/>
    </row>
    <row r="26" spans="1:11" ht="15" customHeight="1" x14ac:dyDescent="0.25">
      <c r="A26" s="130" t="s">
        <v>104</v>
      </c>
      <c r="B26" s="130"/>
      <c r="C26" s="130"/>
      <c r="D26" s="130"/>
      <c r="E26" s="130"/>
      <c r="F26" s="130"/>
      <c r="G26" s="131"/>
      <c r="H26" s="130"/>
      <c r="I26" s="130"/>
      <c r="J26" s="130"/>
      <c r="K26" s="130"/>
    </row>
    <row r="27" spans="1:11" ht="15" customHeight="1" x14ac:dyDescent="0.25">
      <c r="A27" s="119"/>
      <c r="B27" s="120" t="s">
        <v>77</v>
      </c>
      <c r="C27" s="121"/>
      <c r="D27" s="120" t="s">
        <v>77</v>
      </c>
      <c r="E27" s="121"/>
      <c r="F27" s="132" t="s">
        <v>77</v>
      </c>
      <c r="G27" s="119"/>
      <c r="H27" s="133" t="s">
        <v>77</v>
      </c>
      <c r="I27" s="121"/>
      <c r="J27" s="120" t="s">
        <v>77</v>
      </c>
      <c r="K27" s="121"/>
    </row>
    <row r="28" spans="1:11" ht="15" customHeight="1" x14ac:dyDescent="0.25">
      <c r="A28" s="150"/>
      <c r="B28" s="120">
        <v>2026</v>
      </c>
      <c r="C28" s="121" t="s">
        <v>78</v>
      </c>
      <c r="D28" s="120">
        <v>2027</v>
      </c>
      <c r="E28" s="121"/>
      <c r="F28" s="120">
        <v>2028</v>
      </c>
      <c r="G28" s="121"/>
      <c r="H28" s="120">
        <v>2029</v>
      </c>
      <c r="I28" s="121"/>
      <c r="J28" s="120">
        <v>2030</v>
      </c>
      <c r="K28" s="121" t="s">
        <v>78</v>
      </c>
    </row>
    <row r="29" spans="1:11" ht="15" customHeight="1" x14ac:dyDescent="0.25">
      <c r="A29" s="294" t="s">
        <v>98</v>
      </c>
      <c r="B29" s="136">
        <v>0</v>
      </c>
      <c r="C29" s="295">
        <f t="shared" ref="C29:C39" si="0">IF(J7,(B29-J7)/J7,0)</f>
        <v>0</v>
      </c>
      <c r="D29" s="136"/>
      <c r="E29" s="295">
        <f>IF(B29,(D29-B29)/B29,0)</f>
        <v>0</v>
      </c>
      <c r="F29" s="302"/>
      <c r="G29" s="295">
        <f>IF(D29,(F29-D29)/D29,0)</f>
        <v>0</v>
      </c>
      <c r="H29" s="303"/>
      <c r="I29" s="295">
        <f>IF(F29,(H29-F29)/F29,0)</f>
        <v>0</v>
      </c>
      <c r="J29" s="136"/>
      <c r="K29" s="295">
        <f>IF(H29,(J29-H29)/H29,0)</f>
        <v>0</v>
      </c>
    </row>
    <row r="30" spans="1:11" ht="15" customHeight="1" x14ac:dyDescent="0.25">
      <c r="A30" s="294" t="s">
        <v>99</v>
      </c>
      <c r="B30" s="296"/>
      <c r="C30" s="295">
        <f t="shared" si="0"/>
        <v>0</v>
      </c>
      <c r="D30" s="296"/>
      <c r="E30" s="295">
        <f>IF(B30,(D30-B30)/B30,0)</f>
        <v>0</v>
      </c>
      <c r="F30" s="304"/>
      <c r="G30" s="295">
        <f>IF(D30,(F30-D30)/D30,0)</f>
        <v>0</v>
      </c>
      <c r="H30" s="305"/>
      <c r="I30" s="295">
        <f>IF(F30,(H30-F30)/F30,0)</f>
        <v>0</v>
      </c>
      <c r="J30" s="296"/>
      <c r="K30" s="295">
        <f>IF(H30,(J30-H30)/H30,0)</f>
        <v>0</v>
      </c>
    </row>
    <row r="31" spans="1:11" ht="15" customHeight="1" x14ac:dyDescent="0.25">
      <c r="A31" s="294"/>
      <c r="B31" s="136"/>
      <c r="C31" s="295"/>
      <c r="D31" s="136"/>
      <c r="E31" s="295"/>
      <c r="F31" s="302"/>
      <c r="G31" s="295"/>
      <c r="H31" s="303"/>
      <c r="I31" s="295"/>
      <c r="J31" s="136"/>
      <c r="K31" s="295"/>
    </row>
    <row r="32" spans="1:11" ht="15" customHeight="1" x14ac:dyDescent="0.25">
      <c r="A32" s="122" t="s">
        <v>100</v>
      </c>
      <c r="B32" s="123"/>
      <c r="C32" s="295"/>
      <c r="D32" s="123"/>
      <c r="E32" s="295"/>
      <c r="F32" s="134"/>
      <c r="G32" s="295"/>
      <c r="H32" s="135"/>
      <c r="I32" s="295"/>
      <c r="J32" s="123"/>
      <c r="K32" s="295"/>
    </row>
    <row r="33" spans="1:12" ht="15" customHeight="1" x14ac:dyDescent="0.25">
      <c r="A33" s="294" t="s">
        <v>101</v>
      </c>
      <c r="B33" s="297">
        <v>0</v>
      </c>
      <c r="C33" s="295">
        <f t="shared" si="0"/>
        <v>0</v>
      </c>
      <c r="D33" s="297"/>
      <c r="E33" s="295">
        <f>IF(B33,(D33-B33)/B33,0)</f>
        <v>0</v>
      </c>
      <c r="F33" s="306"/>
      <c r="G33" s="295">
        <f>IF(D33,(F33-D33)/D33,0)</f>
        <v>0</v>
      </c>
      <c r="H33" s="307"/>
      <c r="I33" s="295">
        <f>IF(F33,(H33-F33)/F33,0)</f>
        <v>0</v>
      </c>
      <c r="J33" s="297"/>
      <c r="K33" s="295">
        <f>IF(H33,(J33-H33)/H33,0)</f>
        <v>0</v>
      </c>
      <c r="L33" s="57"/>
    </row>
    <row r="34" spans="1:12" ht="15" customHeight="1" x14ac:dyDescent="0.25">
      <c r="A34" s="294" t="s">
        <v>102</v>
      </c>
      <c r="B34" s="297"/>
      <c r="C34" s="295">
        <f t="shared" si="0"/>
        <v>0</v>
      </c>
      <c r="D34" s="297"/>
      <c r="E34" s="295">
        <f>IF(B34,(D34-B34)/B34,0)</f>
        <v>0</v>
      </c>
      <c r="F34" s="306"/>
      <c r="G34" s="295">
        <f>IF(D34,(F34-D34)/D34,0)</f>
        <v>0</v>
      </c>
      <c r="H34" s="307"/>
      <c r="I34" s="295">
        <f>IF(F34,(H34-F34)/F34,0)</f>
        <v>0</v>
      </c>
      <c r="J34" s="297"/>
      <c r="K34" s="295">
        <f>IF(H34,(J34-H34)/H34,0)</f>
        <v>0</v>
      </c>
      <c r="L34" s="57"/>
    </row>
    <row r="35" spans="1:12" ht="15" customHeight="1" x14ac:dyDescent="0.25">
      <c r="A35" s="294" t="s">
        <v>83</v>
      </c>
      <c r="B35" s="297">
        <v>0</v>
      </c>
      <c r="C35" s="295">
        <f t="shared" si="0"/>
        <v>0</v>
      </c>
      <c r="D35" s="297"/>
      <c r="E35" s="295">
        <f>IF(B35,(D35-B35)/B35,0)</f>
        <v>0</v>
      </c>
      <c r="F35" s="306"/>
      <c r="G35" s="295">
        <f>IF(D35,(F35-D35)/D35,0)</f>
        <v>0</v>
      </c>
      <c r="H35" s="307"/>
      <c r="I35" s="295">
        <f>IF(F35,(H35-F35)/F35,0)</f>
        <v>0</v>
      </c>
      <c r="J35" s="297"/>
      <c r="K35" s="295">
        <f>IF(H35,(J35-H35)/H35,0)</f>
        <v>0</v>
      </c>
      <c r="L35" s="57"/>
    </row>
    <row r="36" spans="1:12" ht="15" customHeight="1" x14ac:dyDescent="0.25">
      <c r="A36" s="122" t="s">
        <v>84</v>
      </c>
      <c r="B36" s="124">
        <v>0</v>
      </c>
      <c r="C36" s="295">
        <f t="shared" si="0"/>
        <v>0</v>
      </c>
      <c r="D36" s="124">
        <f>SUM(D33:D35)</f>
        <v>0</v>
      </c>
      <c r="E36" s="295">
        <f>IF(B36,(D36-B36)/B36,0)</f>
        <v>0</v>
      </c>
      <c r="F36" s="126">
        <f>SUM(F33:F35)</f>
        <v>0</v>
      </c>
      <c r="G36" s="295">
        <f>IF(D36,(F36-D36)/D36,0)</f>
        <v>0</v>
      </c>
      <c r="H36" s="127">
        <f>SUM(H33:H35)</f>
        <v>0</v>
      </c>
      <c r="I36" s="295">
        <f>IF(F36,(H36-F36)/F36,0)</f>
        <v>0</v>
      </c>
      <c r="J36" s="124">
        <f>SUM(J33:J35)</f>
        <v>0</v>
      </c>
      <c r="K36" s="295">
        <f>IF(H36,(J36-H36)/H36,0)</f>
        <v>0</v>
      </c>
      <c r="L36" s="57"/>
    </row>
    <row r="37" spans="1:12" ht="15" customHeight="1" x14ac:dyDescent="0.25">
      <c r="A37" s="294"/>
      <c r="B37" s="298"/>
      <c r="C37" s="295"/>
      <c r="D37" s="298"/>
      <c r="E37" s="295"/>
      <c r="F37" s="299"/>
      <c r="G37" s="295"/>
      <c r="H37" s="300"/>
      <c r="I37" s="295"/>
      <c r="J37" s="298"/>
      <c r="K37" s="295"/>
      <c r="L37" s="280"/>
    </row>
    <row r="38" spans="1:12" ht="15" customHeight="1" x14ac:dyDescent="0.25">
      <c r="A38" s="122" t="s">
        <v>103</v>
      </c>
      <c r="B38" s="124"/>
      <c r="C38" s="295"/>
      <c r="D38" s="124"/>
      <c r="E38" s="295"/>
      <c r="F38" s="124"/>
      <c r="G38" s="295"/>
      <c r="H38" s="124"/>
      <c r="I38" s="295"/>
      <c r="J38" s="124"/>
      <c r="K38" s="295"/>
      <c r="L38" s="57"/>
    </row>
    <row r="39" spans="1:12" ht="15" customHeight="1" x14ac:dyDescent="0.25">
      <c r="A39" s="294" t="s">
        <v>86</v>
      </c>
      <c r="B39" s="297">
        <v>0</v>
      </c>
      <c r="C39" s="295">
        <f t="shared" si="0"/>
        <v>0</v>
      </c>
      <c r="D39" s="297"/>
      <c r="E39" s="295">
        <f>IF(B39,(D39-B39)/B39,0)</f>
        <v>0</v>
      </c>
      <c r="F39" s="297"/>
      <c r="G39" s="295">
        <f>IF(D39,(F39-D39)/D39,0)</f>
        <v>0</v>
      </c>
      <c r="H39" s="297"/>
      <c r="I39" s="295">
        <f>IF(F39,(H39-F39)/F39,0)</f>
        <v>0</v>
      </c>
      <c r="J39" s="297"/>
      <c r="K39" s="295">
        <f>IF(H39,(J39-H39)/H39,0)</f>
        <v>0</v>
      </c>
      <c r="L39" s="57"/>
    </row>
    <row r="40" spans="1:12" ht="15" customHeight="1" x14ac:dyDescent="0.25">
      <c r="A40" s="294" t="s">
        <v>93</v>
      </c>
      <c r="B40" s="297"/>
      <c r="C40" s="295"/>
      <c r="D40" s="297"/>
      <c r="E40" s="295">
        <f>IF(B40,(D40-B40)/B40,0)</f>
        <v>0</v>
      </c>
      <c r="F40" s="297"/>
      <c r="G40" s="295">
        <f>IF(D40,(F40-D40)/D40,0)</f>
        <v>0</v>
      </c>
      <c r="H40" s="297"/>
      <c r="I40" s="295">
        <f>IF(F40,(H40-F40)/F40,0)</f>
        <v>0</v>
      </c>
      <c r="J40" s="297"/>
      <c r="K40" s="295">
        <f>IF(H40,(J40-H40)/H40,0)</f>
        <v>0</v>
      </c>
      <c r="L40" s="57"/>
    </row>
    <row r="41" spans="1:12" ht="15" customHeight="1" x14ac:dyDescent="0.25">
      <c r="A41" s="294" t="s">
        <v>88</v>
      </c>
      <c r="B41" s="297">
        <v>0</v>
      </c>
      <c r="C41" s="295">
        <f>IF(J18,(B41-J18)/J18,0)</f>
        <v>0</v>
      </c>
      <c r="D41" s="297"/>
      <c r="E41" s="295">
        <f>IF(B41,(D41-B41)/B41,0)</f>
        <v>0</v>
      </c>
      <c r="F41" s="297"/>
      <c r="G41" s="295">
        <f>IF(D41,(F41-D41)/D41,0)</f>
        <v>0</v>
      </c>
      <c r="H41" s="297"/>
      <c r="I41" s="295">
        <f>IF(F41,(H41-F41)/F41,0)</f>
        <v>0</v>
      </c>
      <c r="J41" s="297"/>
      <c r="K41" s="295">
        <f>IF(H41,(J41-H41)/H41,0)</f>
        <v>0</v>
      </c>
      <c r="L41" s="57"/>
    </row>
    <row r="42" spans="1:12" ht="15" customHeight="1" x14ac:dyDescent="0.25">
      <c r="A42" s="122" t="s">
        <v>89</v>
      </c>
      <c r="B42" s="124">
        <f>SUM(B39:B41)</f>
        <v>0</v>
      </c>
      <c r="C42" s="295">
        <f>IF(J19,(B42-J19)/J19,0)</f>
        <v>0</v>
      </c>
      <c r="D42" s="124">
        <f>SUM(D39:D41)</f>
        <v>0</v>
      </c>
      <c r="E42" s="295">
        <f>IF(B42,(D42-B42)/B42,0)</f>
        <v>0</v>
      </c>
      <c r="F42" s="124">
        <f>SUM(F39:F41)</f>
        <v>0</v>
      </c>
      <c r="G42" s="295">
        <f>IF(D42,(F42-D42)/D42,0)</f>
        <v>0</v>
      </c>
      <c r="H42" s="124">
        <f>SUM(H39:H41)</f>
        <v>0</v>
      </c>
      <c r="I42" s="295">
        <f>IF(F42,(H42-F42)/F42,0)</f>
        <v>0</v>
      </c>
      <c r="J42" s="124">
        <f>SUM(J39:J41)</f>
        <v>0</v>
      </c>
      <c r="K42" s="295">
        <f>IF(H42,(J42-H42)/H42,0)</f>
        <v>0</v>
      </c>
      <c r="L42" s="57"/>
    </row>
    <row r="43" spans="1:12" ht="15" customHeight="1" x14ac:dyDescent="0.25">
      <c r="A43" s="294"/>
      <c r="B43" s="298"/>
      <c r="C43" s="295"/>
      <c r="D43" s="298"/>
      <c r="E43" s="295"/>
      <c r="F43" s="298"/>
      <c r="G43" s="295"/>
      <c r="H43" s="298"/>
      <c r="I43" s="295"/>
      <c r="J43" s="298"/>
      <c r="K43" s="295"/>
      <c r="L43" s="57"/>
    </row>
    <row r="44" spans="1:12" ht="27.75" customHeight="1" x14ac:dyDescent="0.25">
      <c r="A44" s="125" t="s">
        <v>90</v>
      </c>
      <c r="B44" s="124">
        <f>B36-B42</f>
        <v>0</v>
      </c>
      <c r="C44" s="295">
        <f>IF(J23,(B44-J23)/J23,0)</f>
        <v>0</v>
      </c>
      <c r="D44" s="124">
        <f>D36-D42</f>
        <v>0</v>
      </c>
      <c r="E44" s="295">
        <f>IF(B44,(D44-B44)/B44,0)</f>
        <v>0</v>
      </c>
      <c r="F44" s="124">
        <f>F36-F42</f>
        <v>0</v>
      </c>
      <c r="G44" s="295">
        <f>IF(D44,(F44-D44)/D44,0)</f>
        <v>0</v>
      </c>
      <c r="H44" s="124">
        <f>H36-H42</f>
        <v>0</v>
      </c>
      <c r="I44" s="295">
        <f>IF(F44,(H44-F44)/F44,0)</f>
        <v>0</v>
      </c>
      <c r="J44" s="124">
        <f>J36-J42</f>
        <v>0</v>
      </c>
      <c r="K44" s="295">
        <f>IF(H44,(J44-H44)/H44,0)</f>
        <v>0</v>
      </c>
      <c r="L44" s="57"/>
    </row>
    <row r="45" spans="1:12" ht="15" customHeight="1" x14ac:dyDescent="0.25">
      <c r="A45" s="136" t="s">
        <v>95</v>
      </c>
      <c r="B45" s="297"/>
      <c r="C45" s="308"/>
      <c r="D45" s="297"/>
      <c r="E45" s="295"/>
      <c r="F45" s="297"/>
      <c r="G45" s="295"/>
      <c r="H45" s="297"/>
      <c r="I45" s="295"/>
      <c r="J45" s="297"/>
      <c r="K45" s="295"/>
      <c r="L45" s="57"/>
    </row>
    <row r="46" spans="1:12" ht="15" customHeight="1" x14ac:dyDescent="0.25">
      <c r="A46" s="26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57"/>
    </row>
    <row r="47" spans="1:12" ht="15" customHeight="1" x14ac:dyDescent="0.25">
      <c r="A47" s="57"/>
      <c r="B47" s="280"/>
      <c r="C47" s="280"/>
      <c r="D47" s="280"/>
      <c r="E47" s="280"/>
      <c r="F47" s="280"/>
      <c r="G47" s="280"/>
      <c r="H47" s="280"/>
      <c r="I47" s="280"/>
      <c r="J47" s="280"/>
      <c r="K47" s="280"/>
      <c r="L47" s="57"/>
    </row>
    <row r="49" spans="1:10" ht="15" customHeight="1" x14ac:dyDescent="0.25">
      <c r="A49" s="57"/>
      <c r="B49" s="272"/>
      <c r="C49" s="57"/>
      <c r="D49" s="57"/>
      <c r="E49" s="57"/>
      <c r="F49" s="57"/>
      <c r="G49" s="57"/>
      <c r="H49" s="57"/>
      <c r="I49" s="57"/>
      <c r="J49" s="57"/>
    </row>
    <row r="50" spans="1:10" ht="15" customHeight="1" x14ac:dyDescent="0.25">
      <c r="A50" s="57"/>
      <c r="B50" s="272"/>
      <c r="C50" s="280"/>
      <c r="D50" s="280"/>
      <c r="E50" s="280"/>
      <c r="F50" s="280"/>
      <c r="G50" s="280"/>
      <c r="H50" s="280"/>
      <c r="I50" s="280"/>
      <c r="J50" s="280"/>
    </row>
    <row r="53" spans="1:10" ht="15" customHeight="1" x14ac:dyDescent="0.25">
      <c r="A53" s="1"/>
      <c r="B53" s="57"/>
      <c r="C53" s="57"/>
      <c r="D53" s="57"/>
      <c r="E53" s="57"/>
      <c r="F53" s="57"/>
      <c r="G53" s="57"/>
      <c r="H53" s="57"/>
      <c r="I53" s="57"/>
      <c r="J53" s="57"/>
    </row>
    <row r="54" spans="1:10" ht="15" customHeight="1" x14ac:dyDescent="0.25">
      <c r="A54" s="1"/>
      <c r="B54" s="57"/>
      <c r="C54" s="57"/>
      <c r="D54" s="57"/>
      <c r="E54" s="57"/>
      <c r="F54" s="57"/>
      <c r="G54" s="57"/>
      <c r="H54" s="57"/>
      <c r="I54" s="57"/>
      <c r="J54" s="57"/>
    </row>
  </sheetData>
  <mergeCells count="2">
    <mergeCell ref="B2:H2"/>
    <mergeCell ref="B4:K4"/>
  </mergeCells>
  <pageMargins left="0.75" right="0.75" top="1" bottom="1" header="0.5" footer="0.5"/>
  <pageSetup scale="70" orientation="portrait" r:id="rId1"/>
  <headerFooter alignWithMargins="0">
    <oddFooter>&amp;L&amp;F   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3"/>
  <sheetViews>
    <sheetView topLeftCell="A29" workbookViewId="0">
      <selection activeCell="A47" sqref="A47"/>
    </sheetView>
  </sheetViews>
  <sheetFormatPr defaultColWidth="9.109375" defaultRowHeight="15" customHeight="1" x14ac:dyDescent="0.25"/>
  <cols>
    <col min="1" max="1" width="30.44140625" style="4" customWidth="1"/>
    <col min="2" max="2" width="11.44140625" style="4" customWidth="1"/>
    <col min="3" max="3" width="6.5546875" style="4" customWidth="1"/>
    <col min="4" max="4" width="11.88671875" style="4" customWidth="1"/>
    <col min="5" max="5" width="7.33203125" style="4" customWidth="1"/>
    <col min="6" max="6" width="11.5546875" style="4" customWidth="1"/>
    <col min="7" max="7" width="7" style="4" bestFit="1" customWidth="1"/>
    <col min="8" max="8" width="11.109375" style="4" customWidth="1"/>
    <col min="9" max="9" width="7" style="4" bestFit="1" customWidth="1"/>
    <col min="10" max="10" width="10.88671875" style="4" customWidth="1"/>
    <col min="11" max="11" width="6.33203125" style="4" customWidth="1"/>
    <col min="12" max="16384" width="9.109375" style="4"/>
  </cols>
  <sheetData>
    <row r="1" spans="1:11" ht="15" customHeight="1" x14ac:dyDescent="0.25">
      <c r="A1" s="111" t="str">
        <f>+'[1]Project Costs'!A6</f>
        <v>Parish or school Name:</v>
      </c>
      <c r="B1" s="355" t="str">
        <f>'Project Costs'!E6</f>
        <v xml:space="preserve">Parish </v>
      </c>
      <c r="C1" s="355"/>
      <c r="D1" s="355"/>
      <c r="E1" s="355"/>
      <c r="F1" s="355"/>
      <c r="G1" s="355"/>
      <c r="H1" s="355"/>
      <c r="I1" s="117"/>
      <c r="J1" s="150"/>
      <c r="K1" s="117"/>
    </row>
    <row r="2" spans="1:11" ht="15" customHeight="1" x14ac:dyDescent="0.25">
      <c r="A2" s="111" t="str">
        <f>+'[1]Project Costs'!A9</f>
        <v>Date of Proposal:</v>
      </c>
      <c r="B2" s="354">
        <f>'Project Costs'!E9</f>
        <v>46276</v>
      </c>
      <c r="C2" s="354"/>
      <c r="D2" s="354"/>
      <c r="E2" s="354"/>
      <c r="F2" s="354"/>
      <c r="G2" s="354"/>
      <c r="H2" s="354"/>
      <c r="I2" s="118"/>
      <c r="J2" s="150"/>
      <c r="K2" s="118"/>
    </row>
    <row r="3" spans="1:11" ht="15" customHeight="1" x14ac:dyDescent="0.25">
      <c r="A3" s="150"/>
      <c r="B3" s="150"/>
      <c r="C3" s="150"/>
      <c r="D3" s="150"/>
      <c r="E3" s="150"/>
      <c r="F3" s="150"/>
      <c r="G3" s="150"/>
      <c r="H3" s="150"/>
      <c r="I3" s="150"/>
      <c r="J3" s="150"/>
      <c r="K3" s="150"/>
    </row>
    <row r="4" spans="1:11" ht="15" customHeight="1" x14ac:dyDescent="0.25">
      <c r="A4" s="119"/>
      <c r="B4" s="347" t="s">
        <v>105</v>
      </c>
      <c r="C4" s="347"/>
      <c r="D4" s="347"/>
      <c r="E4" s="347"/>
      <c r="F4" s="347"/>
      <c r="G4" s="347"/>
      <c r="H4" s="347"/>
      <c r="I4" s="347"/>
      <c r="J4" s="347"/>
      <c r="K4" s="347"/>
    </row>
    <row r="5" spans="1:11" s="2" customFormat="1" ht="15" customHeight="1" x14ac:dyDescent="0.25">
      <c r="A5" s="119"/>
      <c r="B5" s="121" t="s">
        <v>77</v>
      </c>
      <c r="C5" s="121"/>
      <c r="D5" s="121" t="s">
        <v>77</v>
      </c>
      <c r="E5" s="121"/>
      <c r="F5" s="137" t="s">
        <v>77</v>
      </c>
      <c r="G5" s="121"/>
      <c r="H5" s="138" t="s">
        <v>77</v>
      </c>
      <c r="I5" s="121"/>
      <c r="J5" s="121" t="s">
        <v>77</v>
      </c>
      <c r="K5" s="121"/>
    </row>
    <row r="6" spans="1:11" ht="15" customHeight="1" x14ac:dyDescent="0.25">
      <c r="A6" s="150"/>
      <c r="B6" s="120">
        <v>2021</v>
      </c>
      <c r="C6" s="121" t="s">
        <v>78</v>
      </c>
      <c r="D6" s="132">
        <v>2022</v>
      </c>
      <c r="E6" s="121" t="s">
        <v>78</v>
      </c>
      <c r="F6" s="132">
        <v>2023</v>
      </c>
      <c r="G6" s="121" t="s">
        <v>78</v>
      </c>
      <c r="H6" s="132">
        <v>2024</v>
      </c>
      <c r="I6" s="121" t="s">
        <v>78</v>
      </c>
      <c r="J6" s="132">
        <v>2025</v>
      </c>
      <c r="K6" s="121" t="s">
        <v>78</v>
      </c>
    </row>
    <row r="7" spans="1:11" ht="15" customHeight="1" x14ac:dyDescent="0.25">
      <c r="A7" s="294"/>
      <c r="B7" s="294"/>
      <c r="C7" s="294"/>
      <c r="D7" s="294"/>
      <c r="E7" s="309"/>
      <c r="F7" s="310"/>
      <c r="G7" s="309"/>
      <c r="H7" s="311"/>
      <c r="I7" s="309"/>
      <c r="J7" s="294"/>
      <c r="K7" s="309"/>
    </row>
    <row r="8" spans="1:11" s="1" customFormat="1" ht="15" customHeight="1" x14ac:dyDescent="0.25">
      <c r="A8" s="122" t="s">
        <v>100</v>
      </c>
      <c r="B8" s="122"/>
      <c r="C8" s="122"/>
      <c r="D8" s="122"/>
      <c r="E8" s="309"/>
      <c r="F8" s="139"/>
      <c r="G8" s="309"/>
      <c r="H8" s="140"/>
      <c r="I8" s="309"/>
      <c r="J8" s="122"/>
      <c r="K8" s="309"/>
    </row>
    <row r="9" spans="1:11" ht="15" customHeight="1" x14ac:dyDescent="0.25">
      <c r="A9" s="294" t="s">
        <v>82</v>
      </c>
      <c r="B9" s="312">
        <f>+'Parish History and Projections'!B11</f>
        <v>0</v>
      </c>
      <c r="C9" s="312"/>
      <c r="D9" s="312">
        <f>+'Parish History and Projections'!D11</f>
        <v>0</v>
      </c>
      <c r="E9" s="295">
        <f>IF(B9,(D9-B9)/B9,0)</f>
        <v>0</v>
      </c>
      <c r="F9" s="313">
        <f>+'Parish History and Projections'!F11</f>
        <v>0</v>
      </c>
      <c r="G9" s="295">
        <f>IF(D9,(F9-D9)/D9,0)</f>
        <v>0</v>
      </c>
      <c r="H9" s="314">
        <f>+'Parish History and Projections'!H11</f>
        <v>0</v>
      </c>
      <c r="I9" s="295">
        <f>IF(F9,(H9-F9)/F9,0)</f>
        <v>0</v>
      </c>
      <c r="J9" s="312">
        <f>+'Parish History and Projections'!J11</f>
        <v>0</v>
      </c>
      <c r="K9" s="295">
        <f>IF(H9,(J9-H9)/H9,0)</f>
        <v>0</v>
      </c>
    </row>
    <row r="10" spans="1:11" ht="15" customHeight="1" x14ac:dyDescent="0.25">
      <c r="A10" s="294" t="s">
        <v>101</v>
      </c>
      <c r="B10" s="312">
        <f>+'School History and Projections'!B11</f>
        <v>0</v>
      </c>
      <c r="C10" s="312"/>
      <c r="D10" s="312">
        <f>+'School History and Projections'!D11</f>
        <v>0</v>
      </c>
      <c r="E10" s="295">
        <f>IF(B10,(D10-B10)/B10,0)</f>
        <v>0</v>
      </c>
      <c r="F10" s="313">
        <f>+'School History and Projections'!F11</f>
        <v>0</v>
      </c>
      <c r="G10" s="295">
        <f>IF(D10,(F10-D10)/D10,0)</f>
        <v>0</v>
      </c>
      <c r="H10" s="314">
        <f>+'School History and Projections'!H11</f>
        <v>0</v>
      </c>
      <c r="I10" s="295">
        <f>IF(F10,(H10-F10)/F10,0)</f>
        <v>0</v>
      </c>
      <c r="J10" s="312">
        <f>+'School History and Projections'!J11</f>
        <v>0</v>
      </c>
      <c r="K10" s="295">
        <f>IF(H10,(J10-H10)/H10,0)</f>
        <v>0</v>
      </c>
    </row>
    <row r="11" spans="1:11" ht="15" customHeight="1" x14ac:dyDescent="0.25">
      <c r="A11" s="294" t="s">
        <v>102</v>
      </c>
      <c r="B11" s="312">
        <f>+'School History and Projections'!B12</f>
        <v>0</v>
      </c>
      <c r="C11" s="312"/>
      <c r="D11" s="312">
        <f>+'School History and Projections'!D12</f>
        <v>0</v>
      </c>
      <c r="E11" s="295">
        <f>IF(B11,(D11-B11)/B11,0)</f>
        <v>0</v>
      </c>
      <c r="F11" s="313">
        <f>+'School History and Projections'!F12</f>
        <v>0</v>
      </c>
      <c r="G11" s="295">
        <f>IF(D11,(F11-D11)/D11,0)</f>
        <v>0</v>
      </c>
      <c r="H11" s="314">
        <f>+'School History and Projections'!H12</f>
        <v>0</v>
      </c>
      <c r="I11" s="295">
        <f>IF(F11,(H11-F11)/F11,0)</f>
        <v>0</v>
      </c>
      <c r="J11" s="312">
        <f>+'School History and Projections'!J12</f>
        <v>0</v>
      </c>
      <c r="K11" s="295">
        <f>IF(H11,(J11-H11)/H11,0)</f>
        <v>0</v>
      </c>
    </row>
    <row r="12" spans="1:11" ht="15" customHeight="1" x14ac:dyDescent="0.25">
      <c r="A12" s="294" t="s">
        <v>83</v>
      </c>
      <c r="B12" s="312">
        <f>+'Parish History and Projections'!B12+'School History and Projections'!B13</f>
        <v>0</v>
      </c>
      <c r="C12" s="312"/>
      <c r="D12" s="312">
        <f>+'Parish History and Projections'!D12+'School History and Projections'!D13</f>
        <v>0</v>
      </c>
      <c r="E12" s="295">
        <f>IF(B12,(D12-B12)/B12,0)</f>
        <v>0</v>
      </c>
      <c r="F12" s="313">
        <f>+'Parish History and Projections'!F12+'School History and Projections'!F13</f>
        <v>0</v>
      </c>
      <c r="G12" s="295">
        <f>IF(D12,(F12-D12)/D12,0)</f>
        <v>0</v>
      </c>
      <c r="H12" s="314">
        <f>+'Parish History and Projections'!H12+'School History and Projections'!H13</f>
        <v>0</v>
      </c>
      <c r="I12" s="295">
        <f>IF(F12,(H12-F12)/F12,0)</f>
        <v>0</v>
      </c>
      <c r="J12" s="312">
        <f>+'Parish History and Projections'!J12+'School History and Projections'!J13</f>
        <v>0</v>
      </c>
      <c r="K12" s="295">
        <f>IF(H12,(J12-H12)/H12,0)</f>
        <v>0</v>
      </c>
    </row>
    <row r="13" spans="1:11" s="1" customFormat="1" ht="15" customHeight="1" x14ac:dyDescent="0.25">
      <c r="A13" s="122" t="s">
        <v>84</v>
      </c>
      <c r="B13" s="141">
        <f>SUM(B9:B12)</f>
        <v>0</v>
      </c>
      <c r="C13" s="141"/>
      <c r="D13" s="141">
        <f>SUM(D9:D12)</f>
        <v>0</v>
      </c>
      <c r="E13" s="295">
        <f>IF(B13,(D13-B13)/B13,0)</f>
        <v>0</v>
      </c>
      <c r="F13" s="142">
        <f>SUM(F9:F12)</f>
        <v>0</v>
      </c>
      <c r="G13" s="295">
        <f>IF(D13,(F13-D13)/D13,0)</f>
        <v>0</v>
      </c>
      <c r="H13" s="143">
        <f>SUM(H9:H12)</f>
        <v>0</v>
      </c>
      <c r="I13" s="295">
        <f>IF(F13,(H13-F13)/F13,0)</f>
        <v>0</v>
      </c>
      <c r="J13" s="141">
        <f>SUM(J9:J12)</f>
        <v>0</v>
      </c>
      <c r="K13" s="295">
        <f>IF(H13,(J13-H13)/H13,0)</f>
        <v>0</v>
      </c>
    </row>
    <row r="14" spans="1:11" ht="15" customHeight="1" x14ac:dyDescent="0.25">
      <c r="A14" s="294"/>
      <c r="B14" s="312">
        <f>+'Parish History and Projections'!B13+'School History and Projections'!B14-B13</f>
        <v>0</v>
      </c>
      <c r="C14" s="312"/>
      <c r="D14" s="312">
        <f>+'Parish History and Projections'!D13+'School History and Projections'!D14-D13</f>
        <v>0</v>
      </c>
      <c r="E14" s="309"/>
      <c r="F14" s="313">
        <f>+'Parish History and Projections'!F13+'School History and Projections'!F14-F13</f>
        <v>0</v>
      </c>
      <c r="G14" s="309"/>
      <c r="H14" s="314">
        <f>+'Parish History and Projections'!H13+'School History and Projections'!H14-H13</f>
        <v>0</v>
      </c>
      <c r="I14" s="309"/>
      <c r="J14" s="312">
        <f>+'Parish History and Projections'!J13+'School History and Projections'!J14-J13</f>
        <v>0</v>
      </c>
      <c r="K14" s="309"/>
    </row>
    <row r="15" spans="1:11" s="1" customFormat="1" ht="15" customHeight="1" x14ac:dyDescent="0.25">
      <c r="A15" s="122" t="s">
        <v>103</v>
      </c>
      <c r="B15" s="141"/>
      <c r="C15" s="141"/>
      <c r="D15" s="141"/>
      <c r="E15" s="309"/>
      <c r="F15" s="142"/>
      <c r="G15" s="309"/>
      <c r="H15" s="143"/>
      <c r="I15" s="309"/>
      <c r="J15" s="141"/>
      <c r="K15" s="309"/>
    </row>
    <row r="16" spans="1:11" ht="15" customHeight="1" x14ac:dyDescent="0.25">
      <c r="A16" s="294" t="s">
        <v>86</v>
      </c>
      <c r="B16" s="312">
        <f>+'Parish History and Projections'!B16+'School History and Projections'!B17</f>
        <v>0</v>
      </c>
      <c r="C16" s="312"/>
      <c r="D16" s="312">
        <f>+'Parish History and Projections'!D16+'School History and Projections'!D17</f>
        <v>0</v>
      </c>
      <c r="E16" s="295">
        <f t="shared" ref="E16:E21" si="0">IF(B16,(D16-B16)/B16,0)</f>
        <v>0</v>
      </c>
      <c r="F16" s="313">
        <f>+'Parish History and Projections'!F16+'School History and Projections'!F17</f>
        <v>0</v>
      </c>
      <c r="G16" s="295">
        <f t="shared" ref="G16:G21" si="1">IF(D16,(F16-D16)/D16,0)</f>
        <v>0</v>
      </c>
      <c r="H16" s="314">
        <f>+'Parish History and Projections'!H16+'School History and Projections'!H17</f>
        <v>0</v>
      </c>
      <c r="I16" s="295">
        <f t="shared" ref="I16:I21" si="2">IF(F16,(H16-F16)/F16,0)</f>
        <v>0</v>
      </c>
      <c r="J16" s="312">
        <f>+'Parish History and Projections'!J16+'School History and Projections'!J17</f>
        <v>0</v>
      </c>
      <c r="K16" s="295">
        <f t="shared" ref="K16:K21" si="3">IF(H16,(J16-H16)/H16,0)</f>
        <v>0</v>
      </c>
    </row>
    <row r="17" spans="1:11" ht="15" customHeight="1" x14ac:dyDescent="0.25">
      <c r="A17" s="294" t="s">
        <v>87</v>
      </c>
      <c r="B17" s="312">
        <f>+'Parish History and Projections'!B17</f>
        <v>0</v>
      </c>
      <c r="C17" s="312"/>
      <c r="D17" s="312">
        <f>+'School History and Projections'!D12</f>
        <v>0</v>
      </c>
      <c r="E17" s="295">
        <f t="shared" si="0"/>
        <v>0</v>
      </c>
      <c r="F17" s="313">
        <f>+'School History and Projections'!F12</f>
        <v>0</v>
      </c>
      <c r="G17" s="295">
        <f t="shared" si="1"/>
        <v>0</v>
      </c>
      <c r="H17" s="314">
        <f>+'School History and Projections'!H12</f>
        <v>0</v>
      </c>
      <c r="I17" s="295">
        <f t="shared" si="2"/>
        <v>0</v>
      </c>
      <c r="J17" s="312">
        <f>+'School History and Projections'!J12</f>
        <v>0</v>
      </c>
      <c r="K17" s="295">
        <f t="shared" si="3"/>
        <v>0</v>
      </c>
    </row>
    <row r="18" spans="1:11" ht="15" customHeight="1" x14ac:dyDescent="0.25">
      <c r="A18" s="294" t="s">
        <v>88</v>
      </c>
      <c r="B18" s="312">
        <f>+'School History and Projections'!B18+'Parish History and Projections'!B18</f>
        <v>0</v>
      </c>
      <c r="C18" s="312"/>
      <c r="D18" s="312">
        <f>+'School History and Projections'!D18+'Parish History and Projections'!D18</f>
        <v>0</v>
      </c>
      <c r="E18" s="295">
        <f t="shared" si="0"/>
        <v>0</v>
      </c>
      <c r="F18" s="313">
        <f>+'School History and Projections'!F18+'Parish History and Projections'!F18</f>
        <v>0</v>
      </c>
      <c r="G18" s="295">
        <f t="shared" si="1"/>
        <v>0</v>
      </c>
      <c r="H18" s="314">
        <f>+'School History and Projections'!H18+'Parish History and Projections'!H18</f>
        <v>0</v>
      </c>
      <c r="I18" s="295">
        <f t="shared" si="2"/>
        <v>0</v>
      </c>
      <c r="J18" s="312">
        <f>+'School History and Projections'!J18+'Parish History and Projections'!J18</f>
        <v>0</v>
      </c>
      <c r="K18" s="295">
        <f t="shared" si="3"/>
        <v>0</v>
      </c>
    </row>
    <row r="19" spans="1:11" s="1" customFormat="1" ht="15" customHeight="1" x14ac:dyDescent="0.25">
      <c r="A19" s="122" t="s">
        <v>89</v>
      </c>
      <c r="B19" s="141">
        <f>SUM(B16:B18)</f>
        <v>0</v>
      </c>
      <c r="C19" s="141"/>
      <c r="D19" s="141">
        <f>SUM(D16:D18)</f>
        <v>0</v>
      </c>
      <c r="E19" s="295">
        <f t="shared" si="0"/>
        <v>0</v>
      </c>
      <c r="F19" s="142">
        <f>SUM(F16:F18)</f>
        <v>0</v>
      </c>
      <c r="G19" s="295">
        <f t="shared" si="1"/>
        <v>0</v>
      </c>
      <c r="H19" s="143">
        <f>SUM(H16:H18)</f>
        <v>0</v>
      </c>
      <c r="I19" s="295">
        <f t="shared" si="2"/>
        <v>0</v>
      </c>
      <c r="J19" s="141">
        <f>SUM(J16:J18)</f>
        <v>0</v>
      </c>
      <c r="K19" s="295">
        <f t="shared" si="3"/>
        <v>0</v>
      </c>
    </row>
    <row r="20" spans="1:11" ht="15" customHeight="1" x14ac:dyDescent="0.25">
      <c r="A20" s="294"/>
      <c r="B20" s="312">
        <f>+'Parish History and Projections'!B19+'School History and Projections'!B19-B19</f>
        <v>0</v>
      </c>
      <c r="C20" s="312"/>
      <c r="D20" s="312">
        <f>+'Parish History and Projections'!D19+'School History and Projections'!D19-D19</f>
        <v>0</v>
      </c>
      <c r="E20" s="295">
        <f t="shared" si="0"/>
        <v>0</v>
      </c>
      <c r="F20" s="313">
        <f>+'Parish History and Projections'!F19+'School History and Projections'!F19-F19</f>
        <v>0</v>
      </c>
      <c r="G20" s="295">
        <f t="shared" si="1"/>
        <v>0</v>
      </c>
      <c r="H20" s="314">
        <f>+'Parish History and Projections'!H19+'School History and Projections'!H19-H19</f>
        <v>0</v>
      </c>
      <c r="I20" s="295">
        <f t="shared" si="2"/>
        <v>0</v>
      </c>
      <c r="J20" s="312">
        <f>+'Parish History and Projections'!J19+'School History and Projections'!J19-J19</f>
        <v>0</v>
      </c>
      <c r="K20" s="295">
        <f t="shared" si="3"/>
        <v>0</v>
      </c>
    </row>
    <row r="21" spans="1:11" s="1" customFormat="1" ht="31.5" customHeight="1" x14ac:dyDescent="0.25">
      <c r="A21" s="125" t="s">
        <v>90</v>
      </c>
      <c r="B21" s="141">
        <f>B13-B19</f>
        <v>0</v>
      </c>
      <c r="C21" s="141"/>
      <c r="D21" s="141">
        <f>D13-D19</f>
        <v>0</v>
      </c>
      <c r="E21" s="295">
        <f t="shared" si="0"/>
        <v>0</v>
      </c>
      <c r="F21" s="142">
        <f>F13-F19</f>
        <v>0</v>
      </c>
      <c r="G21" s="295">
        <f t="shared" si="1"/>
        <v>0</v>
      </c>
      <c r="H21" s="143">
        <f>H13-H19</f>
        <v>0</v>
      </c>
      <c r="I21" s="295">
        <f t="shared" si="2"/>
        <v>0</v>
      </c>
      <c r="J21" s="141">
        <f>J13-J19</f>
        <v>0</v>
      </c>
      <c r="K21" s="295">
        <f t="shared" si="3"/>
        <v>0</v>
      </c>
    </row>
    <row r="22" spans="1:11" ht="15" customHeight="1" x14ac:dyDescent="0.25">
      <c r="A22" s="294"/>
      <c r="B22" s="312">
        <f>+'Parish History and Projections'!B22+'School History and Projections'!B22</f>
        <v>0</v>
      </c>
      <c r="C22" s="309"/>
      <c r="D22" s="312">
        <f>+'Parish History and Projections'!D22+'School History and Projections'!D22</f>
        <v>0</v>
      </c>
      <c r="E22" s="309"/>
      <c r="F22" s="313">
        <f>+'Parish History and Projections'!F22+'School History and Projections'!F22</f>
        <v>0</v>
      </c>
      <c r="G22" s="309"/>
      <c r="H22" s="314">
        <f>+'Parish History and Projections'!H22+'School History and Projections'!H22</f>
        <v>0</v>
      </c>
      <c r="I22" s="309"/>
      <c r="J22" s="312">
        <f>+'Parish History and Projections'!J22+'School History and Projections'!J22</f>
        <v>0</v>
      </c>
      <c r="K22" s="309"/>
    </row>
    <row r="23" spans="1:11" ht="28.5" customHeight="1" x14ac:dyDescent="0.25">
      <c r="A23" s="125" t="s">
        <v>91</v>
      </c>
      <c r="B23" s="141">
        <f>+B21-B22</f>
        <v>0</v>
      </c>
      <c r="C23" s="309"/>
      <c r="D23" s="141">
        <f>+D21-D22</f>
        <v>0</v>
      </c>
      <c r="E23" s="295">
        <f>IF(B23,(D23-B23)/B23,0)</f>
        <v>0</v>
      </c>
      <c r="F23" s="142">
        <f>+F21-F22</f>
        <v>0</v>
      </c>
      <c r="G23" s="295">
        <f>IF(D23,(F23-D23)/D23,0)</f>
        <v>0</v>
      </c>
      <c r="H23" s="143">
        <f>+H21-H22</f>
        <v>0</v>
      </c>
      <c r="I23" s="295">
        <f>IF(F23,(H23-F23)/F23,0)</f>
        <v>0</v>
      </c>
      <c r="J23" s="141">
        <f>+J21-J22</f>
        <v>0</v>
      </c>
      <c r="K23" s="295">
        <f>IF(H23,(J23-H23)/H23,0)</f>
        <v>0</v>
      </c>
    </row>
    <row r="24" spans="1:11" ht="15" customHeight="1" x14ac:dyDescent="0.25">
      <c r="A24" s="144"/>
      <c r="B24" s="301">
        <f>+'Parish History and Projections'!B21+'School History and Projections'!B21-B21</f>
        <v>0</v>
      </c>
      <c r="C24" s="150"/>
      <c r="D24" s="301">
        <f>+'Parish History and Projections'!D21+'School History and Projections'!D21-D21</f>
        <v>0</v>
      </c>
      <c r="E24" s="150"/>
      <c r="F24" s="301">
        <f>+'Parish History and Projections'!F21+'School History and Projections'!F21-F21</f>
        <v>0</v>
      </c>
      <c r="G24" s="150"/>
      <c r="H24" s="301">
        <f>+'Parish History and Projections'!H21+'School History and Projections'!H21-H21</f>
        <v>0</v>
      </c>
      <c r="I24" s="150"/>
      <c r="J24" s="301">
        <f>+'Parish History and Projections'!J21+'School History and Projections'!J21-J21</f>
        <v>0</v>
      </c>
      <c r="K24" s="150"/>
    </row>
    <row r="25" spans="1:11" ht="15" customHeight="1" x14ac:dyDescent="0.25">
      <c r="A25" s="150"/>
      <c r="B25" s="301"/>
      <c r="C25" s="301"/>
      <c r="D25" s="301"/>
      <c r="E25" s="301"/>
      <c r="F25" s="301"/>
      <c r="G25" s="301"/>
      <c r="H25" s="301"/>
      <c r="I25" s="301"/>
      <c r="J25" s="301"/>
      <c r="K25" s="301"/>
    </row>
    <row r="26" spans="1:11" ht="15" customHeight="1" x14ac:dyDescent="0.25">
      <c r="A26" s="150"/>
      <c r="B26" s="348" t="s">
        <v>106</v>
      </c>
      <c r="C26" s="348"/>
      <c r="D26" s="348"/>
      <c r="E26" s="348"/>
      <c r="F26" s="348"/>
      <c r="G26" s="356"/>
      <c r="H26" s="348"/>
      <c r="I26" s="348"/>
      <c r="J26" s="348"/>
      <c r="K26" s="348"/>
    </row>
    <row r="27" spans="1:11" ht="15" customHeight="1" x14ac:dyDescent="0.25">
      <c r="A27" s="119"/>
      <c r="B27" s="121" t="s">
        <v>77</v>
      </c>
      <c r="C27" s="121"/>
      <c r="D27" s="121" t="s">
        <v>77</v>
      </c>
      <c r="E27" s="121"/>
      <c r="F27" s="137" t="s">
        <v>77</v>
      </c>
      <c r="G27" s="119"/>
      <c r="H27" s="138" t="s">
        <v>77</v>
      </c>
      <c r="I27" s="121"/>
      <c r="J27" s="121" t="s">
        <v>77</v>
      </c>
      <c r="K27" s="121"/>
    </row>
    <row r="28" spans="1:11" ht="15" customHeight="1" x14ac:dyDescent="0.25">
      <c r="A28" s="150"/>
      <c r="B28" s="120">
        <v>2026</v>
      </c>
      <c r="C28" s="121" t="s">
        <v>78</v>
      </c>
      <c r="D28" s="120">
        <v>2027</v>
      </c>
      <c r="E28" s="121"/>
      <c r="F28" s="120">
        <v>2028</v>
      </c>
      <c r="G28" s="121"/>
      <c r="H28" s="120">
        <v>2029</v>
      </c>
      <c r="I28" s="121"/>
      <c r="J28" s="120">
        <v>2030</v>
      </c>
      <c r="K28" s="121" t="s">
        <v>78</v>
      </c>
    </row>
    <row r="29" spans="1:11" ht="15" customHeight="1" x14ac:dyDescent="0.25">
      <c r="A29" s="294"/>
      <c r="B29" s="294"/>
      <c r="C29" s="309"/>
      <c r="D29" s="294"/>
      <c r="E29" s="309"/>
      <c r="F29" s="310"/>
      <c r="G29" s="315"/>
      <c r="H29" s="311"/>
      <c r="I29" s="309"/>
      <c r="J29" s="294"/>
      <c r="K29" s="309"/>
    </row>
    <row r="30" spans="1:11" ht="15" customHeight="1" x14ac:dyDescent="0.25">
      <c r="A30" s="122" t="s">
        <v>100</v>
      </c>
      <c r="B30" s="122"/>
      <c r="C30" s="309"/>
      <c r="D30" s="122"/>
      <c r="E30" s="309"/>
      <c r="F30" s="139"/>
      <c r="G30" s="309"/>
      <c r="H30" s="140"/>
      <c r="I30" s="309"/>
      <c r="J30" s="122"/>
      <c r="K30" s="309"/>
    </row>
    <row r="31" spans="1:11" ht="15" customHeight="1" x14ac:dyDescent="0.25">
      <c r="A31" s="294" t="s">
        <v>82</v>
      </c>
      <c r="B31" s="312">
        <f>+'Parish History and Projections'!B33</f>
        <v>0</v>
      </c>
      <c r="C31" s="295">
        <f t="shared" ref="C31:C35" si="4">IF(J9,(B31-J9)/J9,0)</f>
        <v>0</v>
      </c>
      <c r="D31" s="312">
        <f>+'Parish History and Projections'!D33</f>
        <v>0</v>
      </c>
      <c r="E31" s="295">
        <f>IF(B31,(D31-B31)/B31,0)</f>
        <v>0</v>
      </c>
      <c r="F31" s="313">
        <f>+'Parish History and Projections'!F33</f>
        <v>0</v>
      </c>
      <c r="G31" s="295">
        <f>IF(D31,(F31-D31)/D31,0)</f>
        <v>0</v>
      </c>
      <c r="H31" s="314">
        <f>+'Parish History and Projections'!H33</f>
        <v>0</v>
      </c>
      <c r="I31" s="295">
        <f>IF(F31,(H31-F31)/F31,0)</f>
        <v>0</v>
      </c>
      <c r="J31" s="312">
        <f>+'Parish History and Projections'!J33</f>
        <v>0</v>
      </c>
      <c r="K31" s="295">
        <f>IF(H31,(J31-H31)/H31,0)</f>
        <v>0</v>
      </c>
    </row>
    <row r="32" spans="1:11" ht="15" customHeight="1" x14ac:dyDescent="0.25">
      <c r="A32" s="294" t="s">
        <v>101</v>
      </c>
      <c r="B32" s="312">
        <f>+'School History and Projections'!B33</f>
        <v>0</v>
      </c>
      <c r="C32" s="295">
        <f t="shared" si="4"/>
        <v>0</v>
      </c>
      <c r="D32" s="312">
        <f>+'School History and Projections'!D33</f>
        <v>0</v>
      </c>
      <c r="E32" s="295">
        <f>IF(B32,(D32-B32)/B32,0)</f>
        <v>0</v>
      </c>
      <c r="F32" s="313">
        <f>+'School History and Projections'!F33</f>
        <v>0</v>
      </c>
      <c r="G32" s="295">
        <f>IF(D32,(F32-D32)/D32,0)</f>
        <v>0</v>
      </c>
      <c r="H32" s="314">
        <f>+'School History and Projections'!H33</f>
        <v>0</v>
      </c>
      <c r="I32" s="295">
        <f>IF(F32,(H32-F32)/F32,0)</f>
        <v>0</v>
      </c>
      <c r="J32" s="312">
        <f>+'School History and Projections'!J33</f>
        <v>0</v>
      </c>
      <c r="K32" s="295">
        <f>IF(H32,(J32-H32)/H32,0)</f>
        <v>0</v>
      </c>
    </row>
    <row r="33" spans="1:11" ht="15" customHeight="1" x14ac:dyDescent="0.25">
      <c r="A33" s="294" t="s">
        <v>102</v>
      </c>
      <c r="B33" s="312">
        <f>+'School History and Projections'!B34</f>
        <v>0</v>
      </c>
      <c r="C33" s="295">
        <f t="shared" si="4"/>
        <v>0</v>
      </c>
      <c r="D33" s="312">
        <f>+'School History and Projections'!D34</f>
        <v>0</v>
      </c>
      <c r="E33" s="295">
        <f>IF(B33,(D33-B33)/B33,0)</f>
        <v>0</v>
      </c>
      <c r="F33" s="313">
        <f>+'School History and Projections'!F34</f>
        <v>0</v>
      </c>
      <c r="G33" s="295">
        <f>IF(D33,(F33-D33)/D33,0)</f>
        <v>0</v>
      </c>
      <c r="H33" s="314">
        <f>+'School History and Projections'!H34</f>
        <v>0</v>
      </c>
      <c r="I33" s="295">
        <f>IF(F33,(H33-F33)/F33,0)</f>
        <v>0</v>
      </c>
      <c r="J33" s="312">
        <f>+'School History and Projections'!J34</f>
        <v>0</v>
      </c>
      <c r="K33" s="295">
        <f>IF(H33,(J33-H33)/H33,0)</f>
        <v>0</v>
      </c>
    </row>
    <row r="34" spans="1:11" ht="15" customHeight="1" x14ac:dyDescent="0.25">
      <c r="A34" s="294" t="s">
        <v>83</v>
      </c>
      <c r="B34" s="312">
        <f>+'Parish History and Projections'!B34+'School History and Projections'!B35</f>
        <v>0</v>
      </c>
      <c r="C34" s="295">
        <f t="shared" si="4"/>
        <v>0</v>
      </c>
      <c r="D34" s="312">
        <f>+'Parish History and Projections'!D34+'School History and Projections'!D35</f>
        <v>0</v>
      </c>
      <c r="E34" s="295">
        <f>IF(B34,(D34-B34)/B34,0)</f>
        <v>0</v>
      </c>
      <c r="F34" s="313">
        <f>+'Parish History and Projections'!F34+'School History and Projections'!F35</f>
        <v>0</v>
      </c>
      <c r="G34" s="295">
        <f>IF(D34,(F34-D34)/D34,0)</f>
        <v>0</v>
      </c>
      <c r="H34" s="314">
        <f>+'Parish History and Projections'!H34+'School History and Projections'!H35</f>
        <v>0</v>
      </c>
      <c r="I34" s="295">
        <f>IF(F34,(H34-F34)/F34,0)</f>
        <v>0</v>
      </c>
      <c r="J34" s="312">
        <f>+'Parish History and Projections'!J34+'School History and Projections'!J35</f>
        <v>0</v>
      </c>
      <c r="K34" s="295">
        <f>IF(H34,(J34-H34)/H34,0)</f>
        <v>0</v>
      </c>
    </row>
    <row r="35" spans="1:11" ht="15" customHeight="1" x14ac:dyDescent="0.25">
      <c r="A35" s="122" t="s">
        <v>84</v>
      </c>
      <c r="B35" s="141">
        <f>SUM(B31:B34)</f>
        <v>0</v>
      </c>
      <c r="C35" s="295">
        <f t="shared" si="4"/>
        <v>0</v>
      </c>
      <c r="D35" s="141">
        <f>SUM(D31:D34)</f>
        <v>0</v>
      </c>
      <c r="E35" s="295">
        <f>IF(B35,(D35-B35)/B35,0)</f>
        <v>0</v>
      </c>
      <c r="F35" s="142">
        <f>SUM(F31:F34)</f>
        <v>0</v>
      </c>
      <c r="G35" s="295">
        <f>IF(D35,(F35-D35)/D35,0)</f>
        <v>0</v>
      </c>
      <c r="H35" s="143">
        <f>SUM(H31:H34)</f>
        <v>0</v>
      </c>
      <c r="I35" s="295">
        <f>IF(F35,(H35-F35)/F35,0)</f>
        <v>0</v>
      </c>
      <c r="J35" s="141">
        <f>SUM(J31:J34)</f>
        <v>0</v>
      </c>
      <c r="K35" s="295">
        <f>IF(H35,(J35-H35)/H35,0)</f>
        <v>0</v>
      </c>
    </row>
    <row r="36" spans="1:11" ht="15" customHeight="1" x14ac:dyDescent="0.25">
      <c r="A36" s="294"/>
      <c r="B36" s="312">
        <f>+'Parish History and Projections'!B35+'School History and Projections'!B36-B35</f>
        <v>0</v>
      </c>
      <c r="C36" s="309"/>
      <c r="D36" s="312">
        <f>+'Parish History and Projections'!D35+'School History and Projections'!D36-D35</f>
        <v>0</v>
      </c>
      <c r="E36" s="309"/>
      <c r="F36" s="313">
        <f>+'Parish History and Projections'!F35+'School History and Projections'!F36-F35</f>
        <v>0</v>
      </c>
      <c r="G36" s="309"/>
      <c r="H36" s="314">
        <f>+'Parish History and Projections'!H35+'School History and Projections'!H36-H35</f>
        <v>0</v>
      </c>
      <c r="I36" s="309"/>
      <c r="J36" s="312">
        <f>+'Parish History and Projections'!J35+'School History and Projections'!J36-J35</f>
        <v>0</v>
      </c>
      <c r="K36" s="309"/>
    </row>
    <row r="37" spans="1:11" ht="15" customHeight="1" x14ac:dyDescent="0.25">
      <c r="A37" s="122" t="s">
        <v>103</v>
      </c>
      <c r="B37" s="141"/>
      <c r="C37" s="309"/>
      <c r="D37" s="141"/>
      <c r="E37" s="309"/>
      <c r="F37" s="142"/>
      <c r="G37" s="309"/>
      <c r="H37" s="143"/>
      <c r="I37" s="309"/>
      <c r="J37" s="141"/>
      <c r="K37" s="309"/>
    </row>
    <row r="38" spans="1:11" ht="15" customHeight="1" x14ac:dyDescent="0.25">
      <c r="A38" s="294" t="s">
        <v>86</v>
      </c>
      <c r="B38" s="312">
        <f>+'Parish History and Projections'!B38+'School History and Projections'!B39</f>
        <v>0</v>
      </c>
      <c r="C38" s="295">
        <f t="shared" ref="C38:C42" si="5">IF(J16,(B38-J16)/J16,0)</f>
        <v>0</v>
      </c>
      <c r="D38" s="312">
        <f>+'Parish History and Projections'!D38+'School History and Projections'!D39</f>
        <v>0</v>
      </c>
      <c r="E38" s="295">
        <f t="shared" ref="E38:E44" si="6">IF(B38,(D38-B38)/B38,0)</f>
        <v>0</v>
      </c>
      <c r="F38" s="312">
        <f>+'Parish History and Projections'!F38+'School History and Projections'!F39</f>
        <v>0</v>
      </c>
      <c r="G38" s="295">
        <f t="shared" ref="G38:G44" si="7">IF(D38,(F38-D38)/D38,0)</f>
        <v>0</v>
      </c>
      <c r="H38" s="312">
        <f>+'Parish History and Projections'!H38+'School History and Projections'!H39</f>
        <v>0</v>
      </c>
      <c r="I38" s="295">
        <f t="shared" ref="I38:I44" si="8">IF(F38,(H38-F38)/F38,0)</f>
        <v>0</v>
      </c>
      <c r="J38" s="312">
        <f>+'Parish History and Projections'!J38+'School History and Projections'!J39</f>
        <v>0</v>
      </c>
      <c r="K38" s="295">
        <f t="shared" ref="K38:K44" si="9">IF(H38,(J38-H38)/H38,0)</f>
        <v>0</v>
      </c>
    </row>
    <row r="39" spans="1:11" ht="15" customHeight="1" x14ac:dyDescent="0.25">
      <c r="A39" s="294" t="s">
        <v>87</v>
      </c>
      <c r="B39" s="312">
        <f>+'Parish History and Projections'!B39</f>
        <v>0</v>
      </c>
      <c r="C39" s="295">
        <f t="shared" si="5"/>
        <v>0</v>
      </c>
      <c r="D39" s="312">
        <f>+'Parish History and Projections'!D39</f>
        <v>0</v>
      </c>
      <c r="E39" s="295">
        <f t="shared" si="6"/>
        <v>0</v>
      </c>
      <c r="F39" s="312">
        <f>+'Parish History and Projections'!F39</f>
        <v>0</v>
      </c>
      <c r="G39" s="295">
        <f t="shared" si="7"/>
        <v>0</v>
      </c>
      <c r="H39" s="312">
        <f>+'Parish History and Projections'!H39</f>
        <v>0</v>
      </c>
      <c r="I39" s="295">
        <f t="shared" si="8"/>
        <v>0</v>
      </c>
      <c r="J39" s="312">
        <f>+'Parish History and Projections'!J39</f>
        <v>0</v>
      </c>
      <c r="K39" s="295">
        <f t="shared" si="9"/>
        <v>0</v>
      </c>
    </row>
    <row r="40" spans="1:11" ht="15" customHeight="1" x14ac:dyDescent="0.25">
      <c r="A40" s="294" t="s">
        <v>93</v>
      </c>
      <c r="B40" s="312">
        <f>+'Parish History and Projections'!B40+'School History and Projections'!B40</f>
        <v>0</v>
      </c>
      <c r="C40" s="295"/>
      <c r="D40" s="312">
        <f>+'Parish History and Projections'!D40+'School History and Projections'!D40</f>
        <v>0</v>
      </c>
      <c r="E40" s="295">
        <f t="shared" si="6"/>
        <v>0</v>
      </c>
      <c r="F40" s="312">
        <f>+'Parish History and Projections'!F40+'School History and Projections'!F40</f>
        <v>0</v>
      </c>
      <c r="G40" s="295">
        <f t="shared" si="7"/>
        <v>0</v>
      </c>
      <c r="H40" s="312">
        <f>+'Parish History and Projections'!H40+'School History and Projections'!H40</f>
        <v>0</v>
      </c>
      <c r="I40" s="295">
        <f t="shared" si="8"/>
        <v>0</v>
      </c>
      <c r="J40" s="312">
        <f>+'Parish History and Projections'!J40+'School History and Projections'!J40</f>
        <v>0</v>
      </c>
      <c r="K40" s="295">
        <f t="shared" si="9"/>
        <v>0</v>
      </c>
    </row>
    <row r="41" spans="1:11" ht="15" customHeight="1" x14ac:dyDescent="0.25">
      <c r="A41" s="294" t="s">
        <v>88</v>
      </c>
      <c r="B41" s="312">
        <f>+'Parish History and Projections'!B41+'School History and Projections'!B41</f>
        <v>0</v>
      </c>
      <c r="C41" s="295">
        <f>IF(J18,(B41-J18)/J18,0)</f>
        <v>0</v>
      </c>
      <c r="D41" s="312">
        <f>+'Parish History and Projections'!D41+'School History and Projections'!D41</f>
        <v>0</v>
      </c>
      <c r="E41" s="295">
        <f t="shared" si="6"/>
        <v>0</v>
      </c>
      <c r="F41" s="312">
        <f>+'Parish History and Projections'!F41+'School History and Projections'!F41</f>
        <v>0</v>
      </c>
      <c r="G41" s="295">
        <f t="shared" si="7"/>
        <v>0</v>
      </c>
      <c r="H41" s="312">
        <f>+'Parish History and Projections'!H41+'School History and Projections'!H41</f>
        <v>0</v>
      </c>
      <c r="I41" s="295">
        <f t="shared" si="8"/>
        <v>0</v>
      </c>
      <c r="J41" s="312">
        <f>+'Parish History and Projections'!J41+'School History and Projections'!J41</f>
        <v>0</v>
      </c>
      <c r="K41" s="295">
        <f t="shared" si="9"/>
        <v>0</v>
      </c>
    </row>
    <row r="42" spans="1:11" ht="15" customHeight="1" x14ac:dyDescent="0.25">
      <c r="A42" s="122" t="s">
        <v>89</v>
      </c>
      <c r="B42" s="141">
        <f>SUM(B38:B41)</f>
        <v>0</v>
      </c>
      <c r="C42" s="295">
        <f t="shared" si="5"/>
        <v>0</v>
      </c>
      <c r="D42" s="141">
        <f>SUM(D38:D41)</f>
        <v>0</v>
      </c>
      <c r="E42" s="295">
        <f t="shared" si="6"/>
        <v>0</v>
      </c>
      <c r="F42" s="141">
        <f>SUM(F38:F41)</f>
        <v>0</v>
      </c>
      <c r="G42" s="295">
        <f t="shared" si="7"/>
        <v>0</v>
      </c>
      <c r="H42" s="141">
        <f>SUM(H38:H41)</f>
        <v>0</v>
      </c>
      <c r="I42" s="295">
        <f t="shared" si="8"/>
        <v>0</v>
      </c>
      <c r="J42" s="141">
        <f>SUM(J38:J41)</f>
        <v>0</v>
      </c>
      <c r="K42" s="295">
        <f t="shared" si="9"/>
        <v>0</v>
      </c>
    </row>
    <row r="43" spans="1:11" ht="15" customHeight="1" x14ac:dyDescent="0.25">
      <c r="A43" s="294"/>
      <c r="B43" s="312">
        <f>+'Parish History and Projections'!B42+'School History and Projections'!B42-B42</f>
        <v>0</v>
      </c>
      <c r="C43" s="309"/>
      <c r="D43" s="312">
        <f>+'Parish History and Projections'!D42+'School History and Projections'!D42-D42</f>
        <v>0</v>
      </c>
      <c r="E43" s="295">
        <f t="shared" si="6"/>
        <v>0</v>
      </c>
      <c r="F43" s="312">
        <f>+'Parish History and Projections'!F42+'School History and Projections'!F42-F42</f>
        <v>0</v>
      </c>
      <c r="G43" s="295">
        <f t="shared" si="7"/>
        <v>0</v>
      </c>
      <c r="H43" s="312">
        <f>+'Parish History and Projections'!H42+'School History and Projections'!H42-H42</f>
        <v>0</v>
      </c>
      <c r="I43" s="295">
        <f t="shared" si="8"/>
        <v>0</v>
      </c>
      <c r="J43" s="312">
        <f>+'Parish History and Projections'!J42+'School History and Projections'!J42-J42</f>
        <v>0</v>
      </c>
      <c r="K43" s="295">
        <f t="shared" si="9"/>
        <v>0</v>
      </c>
    </row>
    <row r="44" spans="1:11" ht="30" customHeight="1" x14ac:dyDescent="0.25">
      <c r="A44" s="125" t="s">
        <v>90</v>
      </c>
      <c r="B44" s="141">
        <f>B35-B42</f>
        <v>0</v>
      </c>
      <c r="C44" s="295">
        <f>IF(J23,(B44-J23)/J23,0)</f>
        <v>0</v>
      </c>
      <c r="D44" s="141">
        <f>D35-D42</f>
        <v>0</v>
      </c>
      <c r="E44" s="295">
        <f t="shared" si="6"/>
        <v>0</v>
      </c>
      <c r="F44" s="141">
        <f>F35-F42</f>
        <v>0</v>
      </c>
      <c r="G44" s="295">
        <f t="shared" si="7"/>
        <v>0</v>
      </c>
      <c r="H44" s="141">
        <f>H35-H42</f>
        <v>0</v>
      </c>
      <c r="I44" s="295">
        <f t="shared" si="8"/>
        <v>0</v>
      </c>
      <c r="J44" s="141">
        <f>J35-J42</f>
        <v>0</v>
      </c>
      <c r="K44" s="295">
        <f t="shared" si="9"/>
        <v>0</v>
      </c>
    </row>
    <row r="45" spans="1:11" ht="15" customHeight="1" x14ac:dyDescent="0.25">
      <c r="A45" s="294"/>
      <c r="B45" s="141">
        <f>+'Parish History and Projections'!B44+'School History and Projections'!B44-B44</f>
        <v>0</v>
      </c>
      <c r="C45" s="295"/>
      <c r="D45" s="141"/>
      <c r="E45" s="295"/>
      <c r="F45" s="141"/>
      <c r="G45" s="295"/>
      <c r="H45" s="141"/>
      <c r="I45" s="295"/>
      <c r="J45" s="141"/>
      <c r="K45" s="295"/>
    </row>
    <row r="46" spans="1:11" ht="15" customHeight="1" x14ac:dyDescent="0.25">
      <c r="A46" s="294" t="s">
        <v>95</v>
      </c>
      <c r="B46" s="316"/>
      <c r="C46" s="316"/>
      <c r="D46" s="316"/>
      <c r="E46" s="316"/>
      <c r="F46" s="316"/>
      <c r="G46" s="316"/>
      <c r="H46" s="316"/>
      <c r="I46" s="316"/>
      <c r="J46" s="316"/>
      <c r="K46" s="317"/>
    </row>
    <row r="47" spans="1:11" ht="15" customHeight="1" x14ac:dyDescent="0.25">
      <c r="A47" s="150" t="s">
        <v>107</v>
      </c>
      <c r="B47" s="150"/>
      <c r="C47" s="150"/>
      <c r="D47" s="150"/>
      <c r="E47" s="150"/>
      <c r="F47" s="150"/>
      <c r="G47" s="150"/>
      <c r="H47" s="150"/>
      <c r="I47" s="150"/>
      <c r="J47" s="150"/>
      <c r="K47" s="150"/>
    </row>
    <row r="48" spans="1:11" ht="15" customHeight="1" x14ac:dyDescent="0.25">
      <c r="A48" s="150" t="s">
        <v>108</v>
      </c>
      <c r="B48" s="150"/>
      <c r="C48" s="150"/>
      <c r="D48" s="150"/>
      <c r="E48" s="150"/>
      <c r="F48" s="150"/>
      <c r="G48" s="150"/>
      <c r="H48" s="150"/>
      <c r="I48" s="150"/>
      <c r="J48" s="150"/>
      <c r="K48" s="150"/>
    </row>
    <row r="49" spans="1:2" ht="15" customHeight="1" x14ac:dyDescent="0.25">
      <c r="A49" s="57"/>
      <c r="B49" s="280"/>
    </row>
    <row r="52" spans="1:2" ht="15" customHeight="1" x14ac:dyDescent="0.25">
      <c r="A52" s="1"/>
      <c r="B52" s="57"/>
    </row>
    <row r="53" spans="1:2" ht="15" customHeight="1" x14ac:dyDescent="0.25">
      <c r="A53" s="1"/>
      <c r="B53" s="57"/>
    </row>
  </sheetData>
  <mergeCells count="4">
    <mergeCell ref="B1:H1"/>
    <mergeCell ref="B2:H2"/>
    <mergeCell ref="B4:K4"/>
    <mergeCell ref="B26:K26"/>
  </mergeCells>
  <pageMargins left="0.75" right="0.75" top="1" bottom="1" header="0.5" footer="0.5"/>
  <pageSetup scale="70" orientation="portrait" r:id="rId1"/>
  <headerFooter alignWithMargins="0">
    <oddFooter>&amp;L&amp;F   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Z581"/>
  <sheetViews>
    <sheetView topLeftCell="A21" workbookViewId="0">
      <selection activeCell="D13" sqref="D13"/>
    </sheetView>
  </sheetViews>
  <sheetFormatPr defaultColWidth="9.109375" defaultRowHeight="15" customHeight="1" x14ac:dyDescent="0.25"/>
  <cols>
    <col min="1" max="1" width="6.5546875" style="15" bestFit="1" customWidth="1"/>
    <col min="2" max="2" width="6.88671875" style="4" customWidth="1"/>
    <col min="3" max="3" width="11" style="4" bestFit="1" customWidth="1"/>
    <col min="4" max="4" width="11.88671875" style="4" bestFit="1" customWidth="1"/>
    <col min="5" max="5" width="10.44140625" style="4" bestFit="1" customWidth="1"/>
    <col min="6" max="6" width="10.33203125" style="4" bestFit="1" customWidth="1"/>
    <col min="7" max="8" width="10.109375" style="4" customWidth="1"/>
    <col min="9" max="9" width="10.5546875" style="4" customWidth="1"/>
    <col min="10" max="10" width="13.44140625" style="4" bestFit="1" customWidth="1"/>
    <col min="11" max="11" width="11" style="4" bestFit="1" customWidth="1"/>
    <col min="12" max="12" width="11" style="4" customWidth="1"/>
    <col min="13" max="13" width="12" style="4" customWidth="1"/>
    <col min="14" max="14" width="11" style="4" bestFit="1" customWidth="1"/>
    <col min="15" max="15" width="10.6640625" style="4" bestFit="1" customWidth="1"/>
    <col min="16" max="22" width="9.109375" style="4"/>
    <col min="23" max="23" width="9.33203125" style="4" bestFit="1" customWidth="1"/>
    <col min="24" max="25" width="7" style="4" bestFit="1" customWidth="1"/>
    <col min="26" max="26" width="5.109375" style="4" customWidth="1"/>
    <col min="27" max="16384" width="9.109375" style="4"/>
  </cols>
  <sheetData>
    <row r="1" spans="1:26" ht="15" customHeight="1" x14ac:dyDescent="0.25">
      <c r="A1" s="1" t="str">
        <f>+'[1]Project Costs'!A6</f>
        <v>Parish or school Name:</v>
      </c>
      <c r="B1" s="12"/>
      <c r="C1" s="57"/>
      <c r="D1" s="57"/>
      <c r="E1" s="351" t="str">
        <f>'Project Costs'!E6</f>
        <v xml:space="preserve">Parish </v>
      </c>
      <c r="F1" s="351"/>
      <c r="G1" s="351"/>
      <c r="H1" s="351"/>
      <c r="I1" s="351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</row>
    <row r="2" spans="1:26" ht="15" customHeight="1" x14ac:dyDescent="0.25">
      <c r="A2" s="1" t="str">
        <f>+'[1]Project Costs'!A9</f>
        <v>Date of Proposal:</v>
      </c>
      <c r="B2" s="12"/>
      <c r="C2" s="57"/>
      <c r="D2" s="57"/>
      <c r="E2" s="352">
        <f>'Project Costs'!E9</f>
        <v>46276</v>
      </c>
      <c r="F2" s="352"/>
      <c r="G2" s="352"/>
      <c r="H2" s="352"/>
      <c r="I2" s="352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</row>
    <row r="3" spans="1:26" ht="15" customHeight="1" x14ac:dyDescent="0.25">
      <c r="A3" s="153" t="s">
        <v>109</v>
      </c>
      <c r="B3" s="92"/>
      <c r="C3" s="150"/>
      <c r="D3" s="150"/>
      <c r="E3" s="361" t="s">
        <v>4</v>
      </c>
      <c r="F3" s="361"/>
      <c r="G3" s="361"/>
      <c r="H3" s="361"/>
      <c r="I3" s="361"/>
      <c r="J3" s="150"/>
      <c r="K3" s="150"/>
      <c r="L3" s="150"/>
      <c r="M3" s="150"/>
      <c r="N3" s="150"/>
      <c r="O3" s="150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</row>
    <row r="4" spans="1:26" s="1" customFormat="1" ht="15" customHeight="1" x14ac:dyDescent="0.25">
      <c r="A4" s="154" t="s">
        <v>110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</row>
    <row r="5" spans="1:26" ht="15" customHeight="1" x14ac:dyDescent="0.25">
      <c r="A5" s="318" t="s">
        <v>111</v>
      </c>
      <c r="B5" s="318"/>
      <c r="C5" s="318"/>
      <c r="D5" s="318"/>
      <c r="E5" s="318"/>
      <c r="F5" s="318"/>
      <c r="G5" s="318"/>
      <c r="H5" s="318"/>
      <c r="I5" s="318"/>
      <c r="J5" s="318"/>
      <c r="K5" s="318"/>
      <c r="L5" s="318"/>
      <c r="M5" s="318"/>
      <c r="N5" s="318"/>
      <c r="O5" s="318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</row>
    <row r="6" spans="1:26" s="15" customFormat="1" ht="15" customHeight="1" x14ac:dyDescent="0.25">
      <c r="A6" s="319">
        <v>1</v>
      </c>
      <c r="B6" s="319">
        <v>2</v>
      </c>
      <c r="C6" s="319">
        <v>3</v>
      </c>
      <c r="D6" s="319">
        <v>4</v>
      </c>
      <c r="E6" s="319">
        <v>5</v>
      </c>
      <c r="F6" s="319">
        <v>6</v>
      </c>
      <c r="G6" s="320">
        <v>7</v>
      </c>
      <c r="H6" s="319">
        <v>8</v>
      </c>
      <c r="I6" s="321">
        <v>9</v>
      </c>
      <c r="J6" s="319">
        <v>10</v>
      </c>
      <c r="K6" s="322" t="s">
        <v>112</v>
      </c>
      <c r="L6" s="319">
        <v>12</v>
      </c>
      <c r="M6" s="319">
        <v>13</v>
      </c>
      <c r="N6" s="322" t="s">
        <v>113</v>
      </c>
      <c r="O6" s="319">
        <v>15</v>
      </c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</row>
    <row r="7" spans="1:26" s="15" customFormat="1" ht="15" customHeight="1" x14ac:dyDescent="0.25">
      <c r="A7" s="156"/>
      <c r="B7" s="156"/>
      <c r="C7" s="156"/>
      <c r="D7" s="156"/>
      <c r="E7" s="156"/>
      <c r="F7" s="156"/>
      <c r="G7" s="157"/>
      <c r="H7" s="156" t="s">
        <v>114</v>
      </c>
      <c r="I7" s="323"/>
      <c r="J7" s="156" t="s">
        <v>115</v>
      </c>
      <c r="K7" s="156" t="s">
        <v>116</v>
      </c>
      <c r="L7" s="155" t="s">
        <v>117</v>
      </c>
      <c r="M7" s="155"/>
      <c r="N7" s="156" t="s">
        <v>118</v>
      </c>
      <c r="O7" s="156"/>
      <c r="P7" s="244"/>
      <c r="Q7" s="244"/>
      <c r="R7" s="244"/>
      <c r="S7" s="244"/>
      <c r="T7" s="244"/>
      <c r="U7" s="244"/>
      <c r="V7" s="244"/>
      <c r="W7" s="244"/>
      <c r="X7" s="244"/>
      <c r="Y7" s="244"/>
      <c r="Z7" s="244"/>
    </row>
    <row r="8" spans="1:26" s="15" customFormat="1" ht="15" customHeight="1" x14ac:dyDescent="0.25">
      <c r="A8" s="156"/>
      <c r="B8" s="156"/>
      <c r="C8" s="156" t="s">
        <v>119</v>
      </c>
      <c r="D8" s="156"/>
      <c r="E8" s="156"/>
      <c r="F8" s="156" t="s">
        <v>120</v>
      </c>
      <c r="G8" s="157"/>
      <c r="H8" s="156" t="s">
        <v>121</v>
      </c>
      <c r="I8" s="324" t="s">
        <v>117</v>
      </c>
      <c r="J8" s="156" t="s">
        <v>122</v>
      </c>
      <c r="K8" s="156" t="s">
        <v>123</v>
      </c>
      <c r="L8" s="156" t="s">
        <v>124</v>
      </c>
      <c r="M8" s="156" t="s">
        <v>125</v>
      </c>
      <c r="N8" s="156" t="s">
        <v>116</v>
      </c>
      <c r="O8" s="156" t="s">
        <v>126</v>
      </c>
      <c r="P8" s="244"/>
      <c r="Q8" s="244"/>
      <c r="R8" s="244"/>
      <c r="S8" s="244"/>
      <c r="T8" s="244"/>
      <c r="U8" s="244"/>
      <c r="V8" s="244"/>
      <c r="W8" s="244"/>
      <c r="X8" s="244"/>
      <c r="Y8" s="244"/>
      <c r="Z8" s="244"/>
    </row>
    <row r="9" spans="1:26" s="15" customFormat="1" ht="15" customHeight="1" x14ac:dyDescent="0.25">
      <c r="A9" s="156" t="s">
        <v>127</v>
      </c>
      <c r="B9" s="156"/>
      <c r="C9" s="156" t="s">
        <v>118</v>
      </c>
      <c r="D9" s="156" t="s">
        <v>128</v>
      </c>
      <c r="E9" s="156" t="s">
        <v>128</v>
      </c>
      <c r="F9" s="156" t="s">
        <v>129</v>
      </c>
      <c r="G9" s="157" t="s">
        <v>120</v>
      </c>
      <c r="H9" s="156" t="s">
        <v>130</v>
      </c>
      <c r="I9" s="323" t="s">
        <v>126</v>
      </c>
      <c r="J9" s="156" t="s">
        <v>131</v>
      </c>
      <c r="K9" s="156" t="s">
        <v>132</v>
      </c>
      <c r="L9" s="357" t="s">
        <v>133</v>
      </c>
      <c r="M9" s="358"/>
      <c r="N9" s="156" t="s">
        <v>134</v>
      </c>
      <c r="O9" s="156" t="s">
        <v>121</v>
      </c>
      <c r="P9" s="244"/>
      <c r="Q9" s="244"/>
      <c r="R9" s="244"/>
      <c r="S9" s="244"/>
      <c r="T9" s="244"/>
      <c r="U9" s="244"/>
      <c r="V9" s="244"/>
      <c r="W9" s="244"/>
      <c r="X9" s="244"/>
      <c r="Y9" s="244"/>
      <c r="Z9" s="244"/>
    </row>
    <row r="10" spans="1:26" s="14" customFormat="1" ht="15" customHeight="1" thickBot="1" x14ac:dyDescent="0.3">
      <c r="A10" s="158" t="s">
        <v>135</v>
      </c>
      <c r="B10" s="158" t="s">
        <v>136</v>
      </c>
      <c r="C10" s="158" t="s">
        <v>116</v>
      </c>
      <c r="D10" s="158" t="s">
        <v>137</v>
      </c>
      <c r="E10" s="158" t="s">
        <v>138</v>
      </c>
      <c r="F10" s="158" t="s">
        <v>122</v>
      </c>
      <c r="G10" s="159" t="s">
        <v>138</v>
      </c>
      <c r="H10" s="160" t="s">
        <v>122</v>
      </c>
      <c r="I10" s="325" t="s">
        <v>139</v>
      </c>
      <c r="J10" s="158" t="s">
        <v>140</v>
      </c>
      <c r="K10" s="158" t="s">
        <v>122</v>
      </c>
      <c r="L10" s="359" t="s">
        <v>141</v>
      </c>
      <c r="M10" s="360"/>
      <c r="N10" s="158" t="s">
        <v>122</v>
      </c>
      <c r="O10" s="158" t="s">
        <v>116</v>
      </c>
      <c r="P10" s="326"/>
      <c r="Q10" s="326"/>
      <c r="R10" s="326"/>
      <c r="S10" s="326"/>
      <c r="T10" s="326"/>
      <c r="U10" s="326"/>
      <c r="V10" s="326"/>
      <c r="W10" s="326"/>
      <c r="X10" s="326"/>
      <c r="Y10" s="326"/>
      <c r="Z10" s="326"/>
    </row>
    <row r="11" spans="1:26" ht="15" customHeight="1" thickTop="1" x14ac:dyDescent="0.25">
      <c r="A11" s="161"/>
      <c r="B11" s="327"/>
      <c r="C11" s="328"/>
      <c r="D11" s="328"/>
      <c r="E11" s="328"/>
      <c r="F11" s="328"/>
      <c r="G11" s="329"/>
      <c r="H11" s="328"/>
      <c r="I11" s="328"/>
      <c r="J11" s="328"/>
      <c r="K11" s="328"/>
      <c r="L11" s="328"/>
      <c r="M11" s="328"/>
      <c r="N11" s="328"/>
      <c r="O11" s="328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</row>
    <row r="12" spans="1:26" ht="15" customHeight="1" x14ac:dyDescent="0.25">
      <c r="A12" s="161" t="s">
        <v>142</v>
      </c>
      <c r="B12" s="327">
        <v>4</v>
      </c>
      <c r="C12" s="330">
        <f>('Cash on Hand'!L13+'Cash on Hand'!L16+'Cash on Hand'!L17+'Cash on Hand'!L18+'Cash on Hand'!L22)/1000</f>
        <v>0</v>
      </c>
      <c r="D12" s="328"/>
      <c r="E12" s="328"/>
      <c r="F12" s="329">
        <v>0</v>
      </c>
      <c r="G12" s="331"/>
      <c r="H12" s="328">
        <v>0</v>
      </c>
      <c r="I12" s="328"/>
      <c r="J12" s="328"/>
      <c r="K12" s="332">
        <f>+C12+D12-E12+F12+I12-J12-G12-H12</f>
        <v>0</v>
      </c>
      <c r="L12" s="328">
        <f>+'AM Table'!P30</f>
        <v>0</v>
      </c>
      <c r="M12" s="328">
        <f>+'AM Table'!Q30</f>
        <v>0</v>
      </c>
      <c r="N12" s="328">
        <f>+K12-L12-M12</f>
        <v>0</v>
      </c>
      <c r="O12" s="333">
        <f t="shared" ref="O12" si="0">+O11+I12-M12</f>
        <v>0</v>
      </c>
      <c r="P12" s="57"/>
      <c r="Q12" s="57"/>
      <c r="R12" s="57"/>
      <c r="S12" s="57"/>
      <c r="T12" s="57"/>
      <c r="U12" s="57"/>
      <c r="V12" s="57"/>
      <c r="W12" s="334"/>
      <c r="X12" s="57"/>
      <c r="Y12" s="57"/>
      <c r="Z12" s="57"/>
    </row>
    <row r="13" spans="1:26" ht="15" customHeight="1" x14ac:dyDescent="0.25">
      <c r="A13" s="161" t="s">
        <v>143</v>
      </c>
      <c r="B13" s="327">
        <v>1</v>
      </c>
      <c r="C13" s="333">
        <f>+N12</f>
        <v>0</v>
      </c>
      <c r="D13" s="328">
        <f>+('Parish History and Projections'!$B$35)/1000/4</f>
        <v>0</v>
      </c>
      <c r="E13" s="328">
        <f>+('Parish History and Projections'!$B$42)/1000/4</f>
        <v>0</v>
      </c>
      <c r="F13" s="329">
        <v>0</v>
      </c>
      <c r="G13" s="333"/>
      <c r="H13" s="328">
        <v>0</v>
      </c>
      <c r="I13" s="328"/>
      <c r="J13" s="328"/>
      <c r="K13" s="328">
        <f>+C13+D13-E13+F13+I13-J13-G13-H13</f>
        <v>0</v>
      </c>
      <c r="L13" s="328">
        <f>+'AM Table'!P31</f>
        <v>0</v>
      </c>
      <c r="M13" s="328">
        <f>+'AM Table'!Q31</f>
        <v>0</v>
      </c>
      <c r="N13" s="328">
        <f>+K13-L13-M13</f>
        <v>0</v>
      </c>
      <c r="O13" s="333">
        <f t="shared" ref="O13:O44" si="1">+O12+I13-M13</f>
        <v>0</v>
      </c>
      <c r="P13" s="57"/>
      <c r="Q13" s="57"/>
      <c r="R13" s="57"/>
      <c r="S13" s="57"/>
      <c r="T13" s="57"/>
      <c r="U13" s="57"/>
      <c r="V13" s="57"/>
      <c r="W13" s="334"/>
      <c r="X13" s="334"/>
      <c r="Y13" s="334"/>
      <c r="Z13" s="334"/>
    </row>
    <row r="14" spans="1:26" ht="15" customHeight="1" x14ac:dyDescent="0.25">
      <c r="A14" s="161"/>
      <c r="B14" s="327">
        <v>2</v>
      </c>
      <c r="C14" s="333">
        <f>+N13</f>
        <v>0</v>
      </c>
      <c r="D14" s="328">
        <f>+('Parish History and Projections'!$B$35)/1000/4</f>
        <v>0</v>
      </c>
      <c r="E14" s="328">
        <f>+('Parish History and Projections'!$B$42)/1000/4</f>
        <v>0</v>
      </c>
      <c r="F14" s="329">
        <v>0</v>
      </c>
      <c r="G14" s="333"/>
      <c r="H14" s="328">
        <v>0</v>
      </c>
      <c r="I14" s="328"/>
      <c r="J14" s="328"/>
      <c r="K14" s="328">
        <f t="shared" ref="K14:K44" si="2">+C14+D14-E14+F14+I14-J14-G14-H14</f>
        <v>0</v>
      </c>
      <c r="L14" s="328">
        <f>+'AM Table'!P32</f>
        <v>0</v>
      </c>
      <c r="M14" s="328">
        <f>+'AM Table'!Q32</f>
        <v>0</v>
      </c>
      <c r="N14" s="328">
        <f>+K14-L14-M14</f>
        <v>0</v>
      </c>
      <c r="O14" s="333">
        <f t="shared" si="1"/>
        <v>0</v>
      </c>
      <c r="P14" s="57"/>
      <c r="Q14" s="57"/>
      <c r="R14" s="57"/>
      <c r="S14" s="57"/>
      <c r="T14" s="57"/>
      <c r="U14" s="57"/>
      <c r="V14" s="57"/>
      <c r="W14" s="334"/>
      <c r="X14" s="334"/>
      <c r="Y14" s="334"/>
      <c r="Z14" s="334"/>
    </row>
    <row r="15" spans="1:26" ht="15" customHeight="1" x14ac:dyDescent="0.25">
      <c r="A15" s="161"/>
      <c r="B15" s="327">
        <v>3</v>
      </c>
      <c r="C15" s="333">
        <f>+N14</f>
        <v>0</v>
      </c>
      <c r="D15" s="328">
        <f>+('Parish History and Projections'!$B$35)/1000/4</f>
        <v>0</v>
      </c>
      <c r="E15" s="328">
        <f>+('Parish History and Projections'!$B$42)/1000/4</f>
        <v>0</v>
      </c>
      <c r="F15" s="329">
        <v>0</v>
      </c>
      <c r="G15" s="333"/>
      <c r="H15" s="328">
        <v>0</v>
      </c>
      <c r="I15" s="328"/>
      <c r="J15" s="328"/>
      <c r="K15" s="328">
        <f t="shared" si="2"/>
        <v>0</v>
      </c>
      <c r="L15" s="328">
        <f>+'AM Table'!P33</f>
        <v>0</v>
      </c>
      <c r="M15" s="328">
        <f>+'AM Table'!Q33</f>
        <v>0</v>
      </c>
      <c r="N15" s="328">
        <f>+K15-L15-M15</f>
        <v>0</v>
      </c>
      <c r="O15" s="333">
        <f t="shared" si="1"/>
        <v>0</v>
      </c>
      <c r="P15" s="57"/>
      <c r="Q15" s="57"/>
      <c r="R15" s="57"/>
      <c r="S15" s="57"/>
      <c r="T15" s="57"/>
      <c r="U15" s="57"/>
      <c r="V15" s="57"/>
      <c r="W15" s="334"/>
      <c r="X15" s="334"/>
      <c r="Y15" s="334"/>
      <c r="Z15" s="334"/>
    </row>
    <row r="16" spans="1:26" ht="15" customHeight="1" x14ac:dyDescent="0.25">
      <c r="A16" s="161"/>
      <c r="B16" s="327">
        <v>4</v>
      </c>
      <c r="C16" s="333">
        <f t="shared" ref="C16:C44" si="3">+N15</f>
        <v>0</v>
      </c>
      <c r="D16" s="328">
        <f>+('Parish History and Projections'!$B$35)/1000/4</f>
        <v>0</v>
      </c>
      <c r="E16" s="328">
        <f>+('Parish History and Projections'!$B$42)/1000/4</f>
        <v>0</v>
      </c>
      <c r="F16" s="329">
        <v>0</v>
      </c>
      <c r="G16" s="335"/>
      <c r="H16" s="328">
        <v>0</v>
      </c>
      <c r="I16" s="328"/>
      <c r="J16" s="328"/>
      <c r="K16" s="328">
        <f t="shared" si="2"/>
        <v>0</v>
      </c>
      <c r="L16" s="328">
        <f>+'AM Table'!P34</f>
        <v>0</v>
      </c>
      <c r="M16" s="328">
        <f>+'AM Table'!Q34</f>
        <v>0</v>
      </c>
      <c r="N16" s="328">
        <f t="shared" ref="N16:N44" si="4">+K16-L16-M16</f>
        <v>0</v>
      </c>
      <c r="O16" s="333">
        <f t="shared" si="1"/>
        <v>0</v>
      </c>
      <c r="P16" s="334"/>
      <c r="Q16" s="57"/>
      <c r="R16" s="57"/>
      <c r="S16" s="57"/>
      <c r="T16" s="57"/>
      <c r="U16" s="57"/>
      <c r="V16" s="57"/>
      <c r="W16" s="334"/>
      <c r="X16" s="334"/>
      <c r="Y16" s="336"/>
      <c r="Z16" s="334"/>
    </row>
    <row r="17" spans="1:26" ht="15" customHeight="1" x14ac:dyDescent="0.25">
      <c r="A17" s="161" t="s">
        <v>144</v>
      </c>
      <c r="B17" s="327">
        <v>1</v>
      </c>
      <c r="C17" s="333">
        <f t="shared" si="3"/>
        <v>0</v>
      </c>
      <c r="D17" s="328">
        <f>+('Parish History and Projections'!$D$35)/1000/4</f>
        <v>0</v>
      </c>
      <c r="E17" s="328">
        <f>+('Parish History and Projections'!$D$42)/1000/4</f>
        <v>0</v>
      </c>
      <c r="F17" s="329">
        <f t="shared" ref="F17:F45" si="5">+F16</f>
        <v>0</v>
      </c>
      <c r="G17" s="333"/>
      <c r="H17" s="328">
        <v>0</v>
      </c>
      <c r="I17" s="328"/>
      <c r="J17" s="328"/>
      <c r="K17" s="328">
        <f t="shared" si="2"/>
        <v>0</v>
      </c>
      <c r="L17" s="328">
        <f>+'AM Table'!P35</f>
        <v>-7.4050980108216942E-8</v>
      </c>
      <c r="M17" s="328">
        <f>+'AM Table'!Q35</f>
        <v>2.2264688748386322E-5</v>
      </c>
      <c r="N17" s="328">
        <f t="shared" si="4"/>
        <v>-2.2190637768278106E-5</v>
      </c>
      <c r="O17" s="333">
        <f t="shared" si="1"/>
        <v>-2.2264688748386322E-5</v>
      </c>
      <c r="P17" s="57"/>
      <c r="Q17" s="57"/>
      <c r="R17" s="57"/>
      <c r="S17" s="57"/>
      <c r="T17" s="57"/>
      <c r="U17" s="57"/>
      <c r="V17" s="57"/>
      <c r="W17" s="334"/>
      <c r="X17" s="334"/>
      <c r="Y17" s="334"/>
      <c r="Z17" s="334"/>
    </row>
    <row r="18" spans="1:26" ht="15" customHeight="1" x14ac:dyDescent="0.25">
      <c r="A18" s="161"/>
      <c r="B18" s="327">
        <v>2</v>
      </c>
      <c r="C18" s="333">
        <f t="shared" si="3"/>
        <v>-2.2190637768278106E-5</v>
      </c>
      <c r="D18" s="328">
        <f>+('Parish History and Projections'!$D$35)/1000/4</f>
        <v>0</v>
      </c>
      <c r="E18" s="328">
        <f>+('Parish History and Projections'!$D$42)/1000/4</f>
        <v>0</v>
      </c>
      <c r="F18" s="329">
        <f t="shared" si="5"/>
        <v>0</v>
      </c>
      <c r="G18" s="335"/>
      <c r="H18" s="328">
        <v>0</v>
      </c>
      <c r="I18" s="328"/>
      <c r="J18" s="328"/>
      <c r="K18" s="328">
        <f t="shared" si="2"/>
        <v>-2.2190637768278106E-5</v>
      </c>
      <c r="L18" s="328">
        <f>+'AM Table'!P36</f>
        <v>-2.9744084850179487E-7</v>
      </c>
      <c r="M18" s="328">
        <f>+'AM Table'!Q36</f>
        <v>2.2488078616779897E-5</v>
      </c>
      <c r="N18" s="328">
        <f t="shared" si="4"/>
        <v>-4.4381275536556212E-5</v>
      </c>
      <c r="O18" s="333">
        <f t="shared" si="1"/>
        <v>-4.4752767365166223E-5</v>
      </c>
      <c r="P18" s="57"/>
      <c r="Q18" s="57"/>
      <c r="R18" s="57"/>
      <c r="S18" s="57"/>
      <c r="T18" s="57"/>
      <c r="U18" s="57"/>
      <c r="V18" s="57"/>
      <c r="W18" s="334"/>
      <c r="X18" s="334"/>
      <c r="Y18" s="334"/>
      <c r="Z18" s="334"/>
    </row>
    <row r="19" spans="1:26" ht="15" customHeight="1" x14ac:dyDescent="0.25">
      <c r="A19" s="161"/>
      <c r="B19" s="327">
        <v>3</v>
      </c>
      <c r="C19" s="333">
        <f>+N18</f>
        <v>-4.4381275536556212E-5</v>
      </c>
      <c r="D19" s="328">
        <f>+('Parish History and Projections'!$D$35)/1000/4</f>
        <v>0</v>
      </c>
      <c r="E19" s="328">
        <f>+('Parish History and Projections'!$D$42)/1000/4</f>
        <v>0</v>
      </c>
      <c r="F19" s="329">
        <f t="shared" si="5"/>
        <v>0</v>
      </c>
      <c r="G19" s="333"/>
      <c r="H19" s="328">
        <v>0</v>
      </c>
      <c r="I19" s="328"/>
      <c r="J19" s="328"/>
      <c r="K19" s="328">
        <f t="shared" si="2"/>
        <v>-4.4381275536556212E-5</v>
      </c>
      <c r="L19" s="328">
        <f>+'AM Table'!P37</f>
        <v>-5.2307207018195382E-7</v>
      </c>
      <c r="M19" s="328">
        <f>+'AM Table'!Q37</f>
        <v>2.2713709838460059E-5</v>
      </c>
      <c r="N19" s="328">
        <f t="shared" si="4"/>
        <v>-6.6571913304834318E-5</v>
      </c>
      <c r="O19" s="333">
        <f t="shared" si="1"/>
        <v>-6.7466477203626286E-5</v>
      </c>
      <c r="P19" s="57"/>
      <c r="Q19" s="57"/>
      <c r="R19" s="57"/>
      <c r="S19" s="57"/>
      <c r="T19" s="57"/>
      <c r="U19" s="57"/>
      <c r="V19" s="57"/>
      <c r="W19" s="334"/>
      <c r="X19" s="334"/>
      <c r="Y19" s="334"/>
      <c r="Z19" s="334"/>
    </row>
    <row r="20" spans="1:26" ht="15" customHeight="1" x14ac:dyDescent="0.25">
      <c r="A20" s="161"/>
      <c r="B20" s="327">
        <v>4</v>
      </c>
      <c r="C20" s="333">
        <f t="shared" si="3"/>
        <v>-6.6571913304834318E-5</v>
      </c>
      <c r="D20" s="328">
        <f>+('Parish History and Projections'!$D$35)/1000/4</f>
        <v>0</v>
      </c>
      <c r="E20" s="328">
        <f>+('Parish History and Projections'!$D$42)/1000/4</f>
        <v>0</v>
      </c>
      <c r="F20" s="329">
        <f t="shared" si="5"/>
        <v>0</v>
      </c>
      <c r="G20" s="333"/>
      <c r="H20" s="328">
        <v>0</v>
      </c>
      <c r="I20" s="328"/>
      <c r="J20" s="328">
        <v>0</v>
      </c>
      <c r="K20" s="328">
        <f t="shared" si="2"/>
        <v>-6.6571913304834318E-5</v>
      </c>
      <c r="L20" s="328">
        <f>+'AM Table'!P38</f>
        <v>-7.5096713347634908E-7</v>
      </c>
      <c r="M20" s="328">
        <f>+'AM Table'!Q38</f>
        <v>2.2941604901754452E-5</v>
      </c>
      <c r="N20" s="328">
        <f t="shared" si="4"/>
        <v>-8.8762551073112424E-5</v>
      </c>
      <c r="O20" s="333">
        <f t="shared" si="1"/>
        <v>-9.0408082105380741E-5</v>
      </c>
      <c r="P20" s="334"/>
      <c r="Q20" s="57"/>
      <c r="R20" s="57"/>
      <c r="S20" s="57"/>
      <c r="T20" s="57"/>
      <c r="U20" s="57"/>
      <c r="V20" s="57"/>
      <c r="W20" s="334"/>
      <c r="X20" s="334"/>
      <c r="Y20" s="336"/>
      <c r="Z20" s="334"/>
    </row>
    <row r="21" spans="1:26" ht="15" customHeight="1" x14ac:dyDescent="0.25">
      <c r="A21" s="161" t="s">
        <v>145</v>
      </c>
      <c r="B21" s="327">
        <v>1</v>
      </c>
      <c r="C21" s="333">
        <f t="shared" si="3"/>
        <v>-8.8762551073112424E-5</v>
      </c>
      <c r="D21" s="333">
        <f>+('Parish History and Projections'!$F$35)/1000/4</f>
        <v>0</v>
      </c>
      <c r="E21" s="333">
        <f>+('Parish History and Projections'!$F$42)/1000/4</f>
        <v>0</v>
      </c>
      <c r="F21" s="333">
        <f t="shared" si="5"/>
        <v>0</v>
      </c>
      <c r="G21" s="333"/>
      <c r="H21" s="333">
        <v>0</v>
      </c>
      <c r="I21" s="333"/>
      <c r="J21" s="333"/>
      <c r="K21" s="333">
        <f t="shared" si="2"/>
        <v>-8.8762551073112424E-5</v>
      </c>
      <c r="L21" s="333">
        <f>+'AM Table'!P39</f>
        <v>-9.8114875234635584E-7</v>
      </c>
      <c r="M21" s="333">
        <f>+'AM Table'!Q39</f>
        <v>2.317178652062446E-5</v>
      </c>
      <c r="N21" s="333">
        <f t="shared" si="4"/>
        <v>-1.1095318884139053E-4</v>
      </c>
      <c r="O21" s="333">
        <f t="shared" si="1"/>
        <v>-1.1357986862600521E-4</v>
      </c>
      <c r="P21" s="57"/>
      <c r="Q21" s="57"/>
      <c r="R21" s="57"/>
      <c r="S21" s="57"/>
      <c r="T21" s="57"/>
      <c r="U21" s="57"/>
      <c r="V21" s="57"/>
      <c r="W21" s="334"/>
      <c r="X21" s="334"/>
      <c r="Y21" s="334"/>
      <c r="Z21" s="334"/>
    </row>
    <row r="22" spans="1:26" ht="15" customHeight="1" x14ac:dyDescent="0.25">
      <c r="A22" s="161"/>
      <c r="B22" s="327">
        <v>2</v>
      </c>
      <c r="C22" s="333">
        <f t="shared" si="3"/>
        <v>-1.1095318884139053E-4</v>
      </c>
      <c r="D22" s="333">
        <f>+('Parish History and Projections'!$F$35)/1000/4</f>
        <v>0</v>
      </c>
      <c r="E22" s="333">
        <f>+('Parish History and Projections'!$F$42)/1000/4</f>
        <v>0</v>
      </c>
      <c r="F22" s="333">
        <f t="shared" si="5"/>
        <v>0</v>
      </c>
      <c r="G22" s="333"/>
      <c r="H22" s="333">
        <v>0</v>
      </c>
      <c r="I22" s="333"/>
      <c r="J22" s="333"/>
      <c r="K22" s="333">
        <f t="shared" si="2"/>
        <v>-1.1095318884139053E-4</v>
      </c>
      <c r="L22" s="333">
        <f>+'AM Table'!P40</f>
        <v>-1.2136398686509369E-6</v>
      </c>
      <c r="M22" s="333">
        <f>+'AM Table'!Q40</f>
        <v>2.3404277636929043E-5</v>
      </c>
      <c r="N22" s="333">
        <f t="shared" si="4"/>
        <v>-1.3314382660966864E-4</v>
      </c>
      <c r="O22" s="333">
        <f t="shared" si="1"/>
        <v>-1.3698414626293426E-4</v>
      </c>
      <c r="P22" s="57"/>
      <c r="Q22" s="57"/>
      <c r="R22" s="57"/>
      <c r="S22" s="57"/>
      <c r="T22" s="57"/>
      <c r="U22" s="57"/>
      <c r="V22" s="57"/>
      <c r="W22" s="334"/>
      <c r="X22" s="334"/>
      <c r="Y22" s="334"/>
      <c r="Z22" s="334"/>
    </row>
    <row r="23" spans="1:26" ht="15" customHeight="1" x14ac:dyDescent="0.25">
      <c r="A23" s="161"/>
      <c r="B23" s="327">
        <v>3</v>
      </c>
      <c r="C23" s="333">
        <f t="shared" si="3"/>
        <v>-1.3314382660966864E-4</v>
      </c>
      <c r="D23" s="328">
        <f>+('Parish History and Projections'!$F$35)/1000/4</f>
        <v>0</v>
      </c>
      <c r="E23" s="328">
        <f>+('Parish History and Projections'!$F$42)/1000/4</f>
        <v>0</v>
      </c>
      <c r="F23" s="329">
        <f t="shared" si="5"/>
        <v>0</v>
      </c>
      <c r="G23" s="335"/>
      <c r="H23" s="328">
        <v>0</v>
      </c>
      <c r="I23" s="328"/>
      <c r="J23" s="328"/>
      <c r="K23" s="328">
        <f t="shared" si="2"/>
        <v>-1.3314382660966864E-4</v>
      </c>
      <c r="L23" s="328">
        <f>+'AM Table'!P41</f>
        <v>-1.4484636544332225E-6</v>
      </c>
      <c r="M23" s="328">
        <f>+'AM Table'!Q41</f>
        <v>2.3639101422711323E-5</v>
      </c>
      <c r="N23" s="328">
        <f t="shared" si="4"/>
        <v>-1.5533446437794674E-4</v>
      </c>
      <c r="O23" s="333">
        <f t="shared" si="1"/>
        <v>-1.6062324768564558E-4</v>
      </c>
      <c r="P23" s="57"/>
      <c r="Q23" s="57"/>
      <c r="R23" s="57"/>
      <c r="S23" s="57"/>
      <c r="T23" s="57"/>
      <c r="U23" s="57"/>
      <c r="V23" s="57"/>
      <c r="W23" s="334"/>
      <c r="X23" s="334"/>
      <c r="Y23" s="334"/>
      <c r="Z23" s="334"/>
    </row>
    <row r="24" spans="1:26" ht="15" customHeight="1" x14ac:dyDescent="0.25">
      <c r="A24" s="161"/>
      <c r="B24" s="327">
        <v>4</v>
      </c>
      <c r="C24" s="333">
        <f t="shared" si="3"/>
        <v>-1.5533446437794674E-4</v>
      </c>
      <c r="D24" s="328">
        <f>+('Parish History and Projections'!$F$35)/1000/4</f>
        <v>0</v>
      </c>
      <c r="E24" s="328">
        <f>+('Parish History and Projections'!$F$42)/1000/4</f>
        <v>0</v>
      </c>
      <c r="F24" s="329">
        <f t="shared" si="5"/>
        <v>0</v>
      </c>
      <c r="G24" s="333"/>
      <c r="H24" s="328">
        <v>0</v>
      </c>
      <c r="I24" s="328"/>
      <c r="J24" s="328"/>
      <c r="K24" s="328">
        <f t="shared" si="2"/>
        <v>-1.5533446437794674E-4</v>
      </c>
      <c r="L24" s="328">
        <f>+'AM Table'!P42</f>
        <v>-1.6856435142300345E-6</v>
      </c>
      <c r="M24" s="328">
        <f>+'AM Table'!Q42</f>
        <v>2.3876281282508139E-5</v>
      </c>
      <c r="N24" s="328">
        <f t="shared" si="4"/>
        <v>-1.7752510214622485E-4</v>
      </c>
      <c r="O24" s="333">
        <f t="shared" si="1"/>
        <v>-1.8449952896815373E-4</v>
      </c>
      <c r="P24" s="334"/>
      <c r="Q24" s="57"/>
      <c r="R24" s="57"/>
      <c r="S24" s="57"/>
      <c r="T24" s="57"/>
      <c r="U24" s="57"/>
      <c r="V24" s="57"/>
      <c r="W24" s="334"/>
      <c r="X24" s="334"/>
      <c r="Y24" s="336"/>
      <c r="Z24" s="334"/>
    </row>
    <row r="25" spans="1:26" ht="15" customHeight="1" x14ac:dyDescent="0.25">
      <c r="A25" s="161" t="s">
        <v>146</v>
      </c>
      <c r="B25" s="327">
        <v>1</v>
      </c>
      <c r="C25" s="333">
        <f t="shared" si="3"/>
        <v>-1.7752510214622485E-4</v>
      </c>
      <c r="D25" s="328">
        <f>+('Parish History and Projections'!$H$35)/1000/4</f>
        <v>0</v>
      </c>
      <c r="E25" s="328">
        <f>+('Parish History and Projections'!$H$42)/1000/4</f>
        <v>0</v>
      </c>
      <c r="F25" s="329">
        <f t="shared" si="5"/>
        <v>0</v>
      </c>
      <c r="G25" s="333"/>
      <c r="H25" s="328">
        <v>0</v>
      </c>
      <c r="I25" s="328"/>
      <c r="J25" s="328"/>
      <c r="K25" s="328">
        <f t="shared" si="2"/>
        <v>-1.7752510214622485E-4</v>
      </c>
      <c r="L25" s="328">
        <f>+'AM Table'!P43</f>
        <v>-1.9252030874045803E-6</v>
      </c>
      <c r="M25" s="328">
        <f>+'AM Table'!Q43</f>
        <v>2.4115840855682682E-5</v>
      </c>
      <c r="N25" s="328">
        <f t="shared" si="4"/>
        <v>-1.9971573991450293E-4</v>
      </c>
      <c r="O25" s="333">
        <f t="shared" si="1"/>
        <v>-2.086153698238364E-4</v>
      </c>
      <c r="P25" s="57"/>
      <c r="Q25" s="57"/>
      <c r="R25" s="57"/>
      <c r="S25" s="57"/>
      <c r="T25" s="57"/>
      <c r="U25" s="57"/>
      <c r="V25" s="57"/>
      <c r="W25" s="334"/>
      <c r="X25" s="334"/>
      <c r="Y25" s="336"/>
      <c r="Z25" s="334"/>
    </row>
    <row r="26" spans="1:26" ht="15" customHeight="1" x14ac:dyDescent="0.25">
      <c r="A26" s="161"/>
      <c r="B26" s="327">
        <v>2</v>
      </c>
      <c r="C26" s="333">
        <f t="shared" si="3"/>
        <v>-1.9971573991450293E-4</v>
      </c>
      <c r="D26" s="328">
        <f>+('Parish History and Projections'!$H$35)/1000/4</f>
        <v>0</v>
      </c>
      <c r="E26" s="328">
        <f>+('Parish History and Projections'!$H$42)/1000/4</f>
        <v>0</v>
      </c>
      <c r="F26" s="329">
        <f t="shared" si="5"/>
        <v>0</v>
      </c>
      <c r="G26" s="333"/>
      <c r="H26" s="328">
        <v>0</v>
      </c>
      <c r="I26" s="328"/>
      <c r="J26" s="328"/>
      <c r="K26" s="328">
        <f t="shared" si="2"/>
        <v>-1.9971573991450293E-4</v>
      </c>
      <c r="L26" s="328">
        <f>+'AM Table'!P44</f>
        <v>-2.1671662505025543E-6</v>
      </c>
      <c r="M26" s="328">
        <f>+'AM Table'!Q44</f>
        <v>2.4357804018780659E-5</v>
      </c>
      <c r="N26" s="328">
        <f t="shared" si="4"/>
        <v>-2.2190637768278103E-4</v>
      </c>
      <c r="O26" s="333">
        <f t="shared" si="1"/>
        <v>-2.3297317384261707E-4</v>
      </c>
      <c r="P26" s="57"/>
      <c r="Q26" s="57"/>
      <c r="R26" s="57"/>
      <c r="S26" s="57"/>
      <c r="T26" s="57"/>
      <c r="U26" s="57"/>
      <c r="V26" s="57"/>
      <c r="W26" s="334"/>
      <c r="X26" s="334"/>
      <c r="Y26" s="336"/>
      <c r="Z26" s="334"/>
    </row>
    <row r="27" spans="1:26" ht="15" customHeight="1" x14ac:dyDescent="0.25">
      <c r="A27" s="161"/>
      <c r="B27" s="327">
        <v>3</v>
      </c>
      <c r="C27" s="333">
        <f t="shared" si="3"/>
        <v>-2.2190637768278103E-4</v>
      </c>
      <c r="D27" s="328">
        <f>+('Parish History and Projections'!$H$35)/1000/4</f>
        <v>0</v>
      </c>
      <c r="E27" s="328">
        <f>+('Parish History and Projections'!$H$42)/1000/4</f>
        <v>0</v>
      </c>
      <c r="F27" s="329">
        <f t="shared" si="5"/>
        <v>0</v>
      </c>
      <c r="G27" s="335"/>
      <c r="H27" s="328">
        <v>0</v>
      </c>
      <c r="I27" s="328"/>
      <c r="J27" s="328"/>
      <c r="K27" s="328">
        <f t="shared" si="2"/>
        <v>-2.2190637768278103E-4</v>
      </c>
      <c r="L27" s="328">
        <f>+'AM Table'!P45</f>
        <v>-2.4115571196318767E-6</v>
      </c>
      <c r="M27" s="328">
        <f>+'AM Table'!Q45</f>
        <v>2.4602194887909981E-5</v>
      </c>
      <c r="N27" s="328">
        <f t="shared" si="4"/>
        <v>-2.4409701545105914E-4</v>
      </c>
      <c r="O27" s="333">
        <f t="shared" si="1"/>
        <v>-2.5757536873052703E-4</v>
      </c>
      <c r="P27" s="57"/>
      <c r="Q27" s="57"/>
      <c r="R27" s="57"/>
      <c r="S27" s="57"/>
      <c r="T27" s="57"/>
      <c r="U27" s="57"/>
      <c r="V27" s="57"/>
      <c r="W27" s="334"/>
      <c r="X27" s="334"/>
      <c r="Y27" s="336"/>
      <c r="Z27" s="334"/>
    </row>
    <row r="28" spans="1:26" ht="15" customHeight="1" x14ac:dyDescent="0.25">
      <c r="A28" s="161"/>
      <c r="B28" s="327">
        <v>4</v>
      </c>
      <c r="C28" s="333">
        <f t="shared" si="3"/>
        <v>-2.4409701545105914E-4</v>
      </c>
      <c r="D28" s="328">
        <f>+('Parish History and Projections'!$H$35)/1000/4</f>
        <v>0</v>
      </c>
      <c r="E28" s="328">
        <f>+('Parish History and Projections'!$H$42)/1000/4</f>
        <v>0</v>
      </c>
      <c r="F28" s="329">
        <f t="shared" si="5"/>
        <v>0</v>
      </c>
      <c r="G28" s="333"/>
      <c r="H28" s="328">
        <v>0</v>
      </c>
      <c r="I28" s="328"/>
      <c r="J28" s="328"/>
      <c r="K28" s="328">
        <f t="shared" si="2"/>
        <v>-2.4409701545105914E-4</v>
      </c>
      <c r="L28" s="328">
        <f>+'AM Table'!P46</f>
        <v>-2.6584000528663097E-6</v>
      </c>
      <c r="M28" s="328">
        <f>+'AM Table'!Q46</f>
        <v>2.4849037821144415E-5</v>
      </c>
      <c r="N28" s="328">
        <f t="shared" si="4"/>
        <v>-2.6628765321933722E-4</v>
      </c>
      <c r="O28" s="333">
        <f t="shared" si="1"/>
        <v>-2.8242440655167143E-4</v>
      </c>
      <c r="P28" s="334"/>
      <c r="Q28" s="57"/>
      <c r="R28" s="57"/>
      <c r="S28" s="57"/>
      <c r="T28" s="57"/>
      <c r="U28" s="57"/>
      <c r="V28" s="57"/>
      <c r="W28" s="334"/>
      <c r="X28" s="334"/>
      <c r="Y28" s="336"/>
      <c r="Z28" s="334"/>
    </row>
    <row r="29" spans="1:26" ht="15" customHeight="1" x14ac:dyDescent="0.25">
      <c r="A29" s="161" t="s">
        <v>147</v>
      </c>
      <c r="B29" s="327">
        <v>1</v>
      </c>
      <c r="C29" s="333">
        <f t="shared" si="3"/>
        <v>-2.6628765321933722E-4</v>
      </c>
      <c r="D29" s="328">
        <f>+('Parish History and Projections'!$J$35)/1000/4</f>
        <v>0</v>
      </c>
      <c r="E29" s="328">
        <f>+('Parish History and Projections'!$J$42)/1000/4</f>
        <v>0</v>
      </c>
      <c r="F29" s="329">
        <f t="shared" si="5"/>
        <v>0</v>
      </c>
      <c r="G29" s="335"/>
      <c r="H29" s="328">
        <v>0</v>
      </c>
      <c r="I29" s="328"/>
      <c r="J29" s="328"/>
      <c r="K29" s="328">
        <f t="shared" si="2"/>
        <v>-2.6628765321933722E-4</v>
      </c>
      <c r="L29" s="328">
        <f>+'AM Table'!P47</f>
        <v>-2.9077196526731928E-6</v>
      </c>
      <c r="M29" s="328">
        <f>+'AM Table'!Q47</f>
        <v>2.5098357420951298E-5</v>
      </c>
      <c r="N29" s="328">
        <f t="shared" si="4"/>
        <v>-2.884782909876153E-4</v>
      </c>
      <c r="O29" s="333">
        <f t="shared" si="1"/>
        <v>-3.0752276397262275E-4</v>
      </c>
      <c r="P29" s="57"/>
      <c r="Q29" s="57"/>
      <c r="R29" s="57"/>
      <c r="S29" s="57"/>
      <c r="T29" s="57"/>
      <c r="U29" s="57"/>
      <c r="V29" s="57"/>
      <c r="W29" s="334"/>
      <c r="X29" s="334"/>
      <c r="Y29" s="336"/>
      <c r="Z29" s="334"/>
    </row>
    <row r="30" spans="1:26" ht="15" customHeight="1" x14ac:dyDescent="0.25">
      <c r="A30" s="161"/>
      <c r="B30" s="327">
        <v>2</v>
      </c>
      <c r="C30" s="333">
        <f t="shared" si="3"/>
        <v>-2.884782909876153E-4</v>
      </c>
      <c r="D30" s="328">
        <f>+('Parish History and Projections'!$J$35)/1000/4</f>
        <v>0</v>
      </c>
      <c r="E30" s="328">
        <f>+('Parish History and Projections'!$J$42)/1000/4</f>
        <v>0</v>
      </c>
      <c r="F30" s="329">
        <f t="shared" si="5"/>
        <v>0</v>
      </c>
      <c r="G30" s="333"/>
      <c r="H30" s="328">
        <v>0</v>
      </c>
      <c r="I30" s="328"/>
      <c r="J30" s="328"/>
      <c r="K30" s="328">
        <f t="shared" si="2"/>
        <v>-2.884782909876153E-4</v>
      </c>
      <c r="L30" s="328">
        <f>+'AM Table'!P48</f>
        <v>-3.1595407683655304E-6</v>
      </c>
      <c r="M30" s="328">
        <f>+'AM Table'!Q48</f>
        <v>2.5350178536643632E-5</v>
      </c>
      <c r="N30" s="328">
        <f t="shared" si="4"/>
        <v>-3.1066892875589337E-4</v>
      </c>
      <c r="O30" s="333">
        <f t="shared" si="1"/>
        <v>-3.3287294250926639E-4</v>
      </c>
      <c r="P30" s="57"/>
      <c r="Q30" s="57"/>
      <c r="R30" s="57"/>
      <c r="S30" s="57"/>
      <c r="T30" s="57"/>
      <c r="U30" s="57"/>
      <c r="V30" s="57"/>
      <c r="W30" s="334"/>
      <c r="X30" s="334"/>
      <c r="Y30" s="336"/>
      <c r="Z30" s="334"/>
    </row>
    <row r="31" spans="1:26" ht="15" customHeight="1" x14ac:dyDescent="0.25">
      <c r="A31" s="161"/>
      <c r="B31" s="327">
        <v>3</v>
      </c>
      <c r="C31" s="333">
        <f t="shared" si="3"/>
        <v>-3.1066892875589337E-4</v>
      </c>
      <c r="D31" s="328">
        <f>+('Parish History and Projections'!$J$35)/1000/4</f>
        <v>0</v>
      </c>
      <c r="E31" s="328">
        <f>+('Parish History and Projections'!$J$42)/1000/4</f>
        <v>0</v>
      </c>
      <c r="F31" s="329">
        <f t="shared" si="5"/>
        <v>0</v>
      </c>
      <c r="G31" s="335"/>
      <c r="H31" s="328">
        <v>0</v>
      </c>
      <c r="I31" s="328"/>
      <c r="J31" s="328"/>
      <c r="K31" s="328">
        <f t="shared" si="2"/>
        <v>-3.1066892875589337E-4</v>
      </c>
      <c r="L31" s="328">
        <f>+'AM Table'!P49</f>
        <v>-3.4138884985786896E-6</v>
      </c>
      <c r="M31" s="328">
        <f>+'AM Table'!Q49</f>
        <v>2.5604526266856791E-5</v>
      </c>
      <c r="N31" s="328">
        <f t="shared" si="4"/>
        <v>-3.3285956652417145E-4</v>
      </c>
      <c r="O31" s="333">
        <f t="shared" si="1"/>
        <v>-3.5847746877612317E-4</v>
      </c>
      <c r="P31" s="57"/>
      <c r="Q31" s="57"/>
      <c r="R31" s="57"/>
      <c r="S31" s="57"/>
      <c r="T31" s="57"/>
      <c r="U31" s="57"/>
      <c r="V31" s="57"/>
      <c r="W31" s="334"/>
      <c r="X31" s="334"/>
      <c r="Y31" s="336"/>
      <c r="Z31" s="334"/>
    </row>
    <row r="32" spans="1:26" ht="15" customHeight="1" x14ac:dyDescent="0.25">
      <c r="A32" s="161"/>
      <c r="B32" s="327">
        <v>4</v>
      </c>
      <c r="C32" s="333">
        <f t="shared" si="3"/>
        <v>-3.3285956652417145E-4</v>
      </c>
      <c r="D32" s="328">
        <f>+('Parish History and Projections'!$J$35)/1000/4</f>
        <v>0</v>
      </c>
      <c r="E32" s="328">
        <f>+('Parish History and Projections'!$J$42)/1000/4</f>
        <v>0</v>
      </c>
      <c r="F32" s="329">
        <f t="shared" si="5"/>
        <v>0</v>
      </c>
      <c r="G32" s="333"/>
      <c r="H32" s="328">
        <v>0</v>
      </c>
      <c r="I32" s="328"/>
      <c r="J32" s="328"/>
      <c r="K32" s="328">
        <f t="shared" si="2"/>
        <v>-3.3285956652417145E-4</v>
      </c>
      <c r="L32" s="328">
        <f>+'AM Table'!P50</f>
        <v>-3.6707881937719396E-6</v>
      </c>
      <c r="M32" s="328">
        <f>+'AM Table'!Q50</f>
        <v>2.5861425962050045E-5</v>
      </c>
      <c r="N32" s="328">
        <f t="shared" si="4"/>
        <v>-3.5505020429244953E-4</v>
      </c>
      <c r="O32" s="333">
        <f t="shared" si="1"/>
        <v>-3.8433889473817322E-4</v>
      </c>
      <c r="P32" s="57"/>
      <c r="Q32" s="57"/>
      <c r="R32" s="57"/>
      <c r="S32" s="57"/>
      <c r="T32" s="57"/>
      <c r="U32" s="57"/>
      <c r="V32" s="57"/>
      <c r="W32" s="334"/>
      <c r="X32" s="334"/>
      <c r="Y32" s="336"/>
      <c r="Z32" s="334"/>
    </row>
    <row r="33" spans="1:26" ht="15" customHeight="1" x14ac:dyDescent="0.25">
      <c r="A33" s="161" t="s">
        <v>148</v>
      </c>
      <c r="B33" s="327">
        <v>1</v>
      </c>
      <c r="C33" s="333">
        <f t="shared" si="3"/>
        <v>-3.5505020429244953E-4</v>
      </c>
      <c r="D33" s="328">
        <f>D32*1.02</f>
        <v>0</v>
      </c>
      <c r="E33" s="328">
        <f>E32*1.02</f>
        <v>0</v>
      </c>
      <c r="F33" s="329">
        <f t="shared" si="5"/>
        <v>0</v>
      </c>
      <c r="G33" s="335"/>
      <c r="H33" s="328">
        <v>0</v>
      </c>
      <c r="I33" s="328"/>
      <c r="J33" s="328"/>
      <c r="K33" s="328">
        <f t="shared" si="2"/>
        <v>-3.5505020429244953E-4</v>
      </c>
      <c r="L33" s="328">
        <f>+'AM Table'!P51</f>
        <v>-3.9302654587551004E-6</v>
      </c>
      <c r="M33" s="328">
        <f>+'AM Table'!Q51</f>
        <v>2.6120903227033206E-5</v>
      </c>
      <c r="N33" s="328">
        <f t="shared" si="4"/>
        <v>-3.7724084206072761E-4</v>
      </c>
      <c r="O33" s="333">
        <f t="shared" si="1"/>
        <v>-4.1045979796520645E-4</v>
      </c>
      <c r="P33" s="57"/>
      <c r="Q33" s="57"/>
      <c r="R33" s="57"/>
      <c r="S33" s="57"/>
      <c r="T33" s="57"/>
      <c r="U33" s="57"/>
      <c r="V33" s="57"/>
      <c r="W33" s="334"/>
      <c r="X33" s="334"/>
      <c r="Y33" s="334"/>
      <c r="Z33" s="334"/>
    </row>
    <row r="34" spans="1:26" ht="15" customHeight="1" x14ac:dyDescent="0.25">
      <c r="A34" s="161"/>
      <c r="B34" s="327">
        <v>2</v>
      </c>
      <c r="C34" s="333">
        <f t="shared" si="3"/>
        <v>-3.7724084206072761E-4</v>
      </c>
      <c r="D34" s="328">
        <f t="shared" ref="D34:E36" si="6">D33</f>
        <v>0</v>
      </c>
      <c r="E34" s="328">
        <f t="shared" si="6"/>
        <v>0</v>
      </c>
      <c r="F34" s="329">
        <f t="shared" si="5"/>
        <v>0</v>
      </c>
      <c r="G34" s="333"/>
      <c r="H34" s="328">
        <v>0</v>
      </c>
      <c r="I34" s="328"/>
      <c r="J34" s="328"/>
      <c r="K34" s="328">
        <f t="shared" si="2"/>
        <v>-3.7724084206072761E-4</v>
      </c>
      <c r="L34" s="328">
        <f>+'AM Table'!P52</f>
        <v>-4.1923461552405272E-6</v>
      </c>
      <c r="M34" s="328">
        <f>+'AM Table'!Q52</f>
        <v>2.6382983923518631E-5</v>
      </c>
      <c r="N34" s="328">
        <f t="shared" si="4"/>
        <v>-3.9943147982900574E-4</v>
      </c>
      <c r="O34" s="333">
        <f t="shared" si="1"/>
        <v>-4.368427818887251E-4</v>
      </c>
      <c r="P34" s="57"/>
      <c r="Q34" s="57"/>
      <c r="R34" s="57"/>
      <c r="S34" s="57"/>
      <c r="T34" s="57"/>
      <c r="U34" s="57"/>
      <c r="V34" s="57"/>
      <c r="W34" s="334"/>
      <c r="X34" s="334"/>
      <c r="Y34" s="334"/>
      <c r="Z34" s="334"/>
    </row>
    <row r="35" spans="1:26" ht="15" customHeight="1" x14ac:dyDescent="0.25">
      <c r="A35" s="161"/>
      <c r="B35" s="327">
        <v>3</v>
      </c>
      <c r="C35" s="333">
        <f t="shared" si="3"/>
        <v>-3.9943147982900574E-4</v>
      </c>
      <c r="D35" s="328">
        <f t="shared" si="6"/>
        <v>0</v>
      </c>
      <c r="E35" s="328">
        <f t="shared" si="6"/>
        <v>0</v>
      </c>
      <c r="F35" s="329">
        <f t="shared" si="5"/>
        <v>0</v>
      </c>
      <c r="G35" s="335"/>
      <c r="H35" s="328">
        <v>0</v>
      </c>
      <c r="I35" s="328"/>
      <c r="J35" s="328"/>
      <c r="K35" s="328">
        <f t="shared" si="2"/>
        <v>-3.9943147982900574E-4</v>
      </c>
      <c r="L35" s="328">
        <f>+'AM Table'!P53</f>
        <v>-4.4570564044207161E-6</v>
      </c>
      <c r="M35" s="328">
        <f>+'AM Table'!Q53</f>
        <v>2.6647694172698819E-5</v>
      </c>
      <c r="N35" s="328">
        <f t="shared" si="4"/>
        <v>-4.2162211759728388E-4</v>
      </c>
      <c r="O35" s="333">
        <f t="shared" si="1"/>
        <v>-4.6349047606142389E-4</v>
      </c>
      <c r="P35" s="57"/>
      <c r="Q35" s="57"/>
      <c r="R35" s="57"/>
      <c r="S35" s="57"/>
      <c r="T35" s="57"/>
      <c r="U35" s="57"/>
      <c r="V35" s="57"/>
      <c r="W35" s="334"/>
      <c r="X35" s="334"/>
      <c r="Y35" s="334"/>
      <c r="Z35" s="334"/>
    </row>
    <row r="36" spans="1:26" ht="15" customHeight="1" x14ac:dyDescent="0.25">
      <c r="A36" s="161"/>
      <c r="B36" s="327">
        <v>4</v>
      </c>
      <c r="C36" s="333">
        <f t="shared" si="3"/>
        <v>-4.2162211759728388E-4</v>
      </c>
      <c r="D36" s="328">
        <f t="shared" si="6"/>
        <v>0</v>
      </c>
      <c r="E36" s="328">
        <f t="shared" si="6"/>
        <v>0</v>
      </c>
      <c r="F36" s="329">
        <f t="shared" si="5"/>
        <v>0</v>
      </c>
      <c r="G36" s="333"/>
      <c r="H36" s="328">
        <v>0</v>
      </c>
      <c r="I36" s="328"/>
      <c r="J36" s="328"/>
      <c r="K36" s="328">
        <f t="shared" si="2"/>
        <v>-4.2162211759728388E-4</v>
      </c>
      <c r="L36" s="328">
        <f>+'AM Table'!P54</f>
        <v>-4.7244225895717639E-6</v>
      </c>
      <c r="M36" s="328">
        <f>+'AM Table'!Q54</f>
        <v>2.6915060357849868E-5</v>
      </c>
      <c r="N36" s="328">
        <f t="shared" si="4"/>
        <v>-4.4381275536556201E-4</v>
      </c>
      <c r="O36" s="333">
        <f t="shared" si="1"/>
        <v>-4.9040553641927376E-4</v>
      </c>
      <c r="P36" s="57"/>
      <c r="Q36" s="57"/>
      <c r="R36" s="57"/>
      <c r="S36" s="57"/>
      <c r="T36" s="57"/>
      <c r="U36" s="57"/>
      <c r="V36" s="57"/>
      <c r="W36" s="334"/>
      <c r="X36" s="334"/>
      <c r="Y36" s="334"/>
      <c r="Z36" s="334"/>
    </row>
    <row r="37" spans="1:26" ht="15" customHeight="1" x14ac:dyDescent="0.25">
      <c r="A37" s="161" t="s">
        <v>149</v>
      </c>
      <c r="B37" s="327">
        <v>1</v>
      </c>
      <c r="C37" s="333">
        <f t="shared" si="3"/>
        <v>-4.4381275536556201E-4</v>
      </c>
      <c r="D37" s="328">
        <f>D36*1.02</f>
        <v>0</v>
      </c>
      <c r="E37" s="328">
        <f>E36*1.02</f>
        <v>0</v>
      </c>
      <c r="F37" s="329">
        <f t="shared" si="5"/>
        <v>0</v>
      </c>
      <c r="G37" s="333"/>
      <c r="H37" s="328">
        <v>0</v>
      </c>
      <c r="I37" s="328"/>
      <c r="J37" s="328"/>
      <c r="K37" s="328">
        <f t="shared" si="2"/>
        <v>-4.4381275536556201E-4</v>
      </c>
      <c r="L37" s="328">
        <f>+'AM Table'!P55</f>
        <v>-4.9944713586829456E-6</v>
      </c>
      <c r="M37" s="328">
        <f>+'AM Table'!Q55</f>
        <v>2.718510912696105E-5</v>
      </c>
      <c r="N37" s="328">
        <f t="shared" si="4"/>
        <v>-4.6600339313384009E-4</v>
      </c>
      <c r="O37" s="333">
        <f t="shared" si="1"/>
        <v>-5.175906455462348E-4</v>
      </c>
      <c r="P37" s="57"/>
      <c r="Q37" s="57"/>
      <c r="R37" s="57"/>
      <c r="S37" s="57"/>
      <c r="T37" s="57"/>
      <c r="U37" s="57"/>
      <c r="V37" s="57"/>
      <c r="W37" s="334"/>
      <c r="X37" s="334"/>
      <c r="Y37" s="334"/>
      <c r="Z37" s="334"/>
    </row>
    <row r="38" spans="1:26" ht="15" customHeight="1" x14ac:dyDescent="0.25">
      <c r="A38" s="161"/>
      <c r="B38" s="327">
        <v>2</v>
      </c>
      <c r="C38" s="333">
        <f t="shared" si="3"/>
        <v>-4.6600339313384009E-4</v>
      </c>
      <c r="D38" s="328">
        <f t="shared" ref="D38:E40" si="7">D37</f>
        <v>0</v>
      </c>
      <c r="E38" s="328">
        <f t="shared" si="7"/>
        <v>0</v>
      </c>
      <c r="F38" s="329">
        <f t="shared" si="5"/>
        <v>0</v>
      </c>
      <c r="G38" s="328"/>
      <c r="H38" s="328">
        <v>0</v>
      </c>
      <c r="I38" s="328"/>
      <c r="J38" s="328"/>
      <c r="K38" s="328">
        <f t="shared" si="2"/>
        <v>-4.6600339313384009E-4</v>
      </c>
      <c r="L38" s="328">
        <f>+'AM Table'!P56</f>
        <v>-5.2672296271126826E-6</v>
      </c>
      <c r="M38" s="328">
        <f>+'AM Table'!Q56</f>
        <v>2.7457867395390789E-5</v>
      </c>
      <c r="N38" s="328">
        <f t="shared" si="4"/>
        <v>-4.8819403090211822E-4</v>
      </c>
      <c r="O38" s="333">
        <f t="shared" si="1"/>
        <v>-5.4504851294162561E-4</v>
      </c>
      <c r="P38" s="57"/>
      <c r="Q38" s="57"/>
      <c r="R38" s="57"/>
      <c r="S38" s="57"/>
      <c r="T38" s="57"/>
      <c r="U38" s="57"/>
      <c r="V38" s="57"/>
      <c r="W38" s="334"/>
      <c r="X38" s="334"/>
      <c r="Y38" s="334"/>
      <c r="Z38" s="334"/>
    </row>
    <row r="39" spans="1:26" ht="15" customHeight="1" x14ac:dyDescent="0.25">
      <c r="A39" s="161"/>
      <c r="B39" s="327">
        <v>3</v>
      </c>
      <c r="C39" s="333">
        <f t="shared" si="3"/>
        <v>-4.8819403090211822E-4</v>
      </c>
      <c r="D39" s="328">
        <f t="shared" si="7"/>
        <v>0</v>
      </c>
      <c r="E39" s="328">
        <f t="shared" si="7"/>
        <v>0</v>
      </c>
      <c r="F39" s="329">
        <f t="shared" si="5"/>
        <v>0</v>
      </c>
      <c r="G39" s="328"/>
      <c r="H39" s="328">
        <v>0</v>
      </c>
      <c r="I39" s="328"/>
      <c r="J39" s="328"/>
      <c r="K39" s="328">
        <f t="shared" si="2"/>
        <v>-4.8819403090211822E-4</v>
      </c>
      <c r="L39" s="328">
        <f>+'AM Table'!P57</f>
        <v>-5.5427245802711548E-6</v>
      </c>
      <c r="M39" s="328">
        <f>+'AM Table'!Q57</f>
        <v>2.7733362348549257E-5</v>
      </c>
      <c r="N39" s="328">
        <f t="shared" si="4"/>
        <v>-5.103846686703963E-4</v>
      </c>
      <c r="O39" s="333">
        <f t="shared" si="1"/>
        <v>-5.7278187529017483E-4</v>
      </c>
      <c r="P39" s="57"/>
      <c r="Q39" s="57"/>
      <c r="R39" s="57"/>
      <c r="S39" s="57"/>
      <c r="T39" s="57"/>
      <c r="U39" s="57"/>
      <c r="V39" s="57"/>
      <c r="W39" s="334"/>
      <c r="X39" s="334"/>
      <c r="Y39" s="334"/>
      <c r="Z39" s="334"/>
    </row>
    <row r="40" spans="1:26" ht="15" customHeight="1" x14ac:dyDescent="0.25">
      <c r="A40" s="161"/>
      <c r="B40" s="327">
        <v>4</v>
      </c>
      <c r="C40" s="333">
        <f t="shared" si="3"/>
        <v>-5.103846686703963E-4</v>
      </c>
      <c r="D40" s="328">
        <f t="shared" si="7"/>
        <v>0</v>
      </c>
      <c r="E40" s="328">
        <f t="shared" si="7"/>
        <v>0</v>
      </c>
      <c r="F40" s="329">
        <f t="shared" si="5"/>
        <v>0</v>
      </c>
      <c r="G40" s="328"/>
      <c r="H40" s="328">
        <v>0</v>
      </c>
      <c r="I40" s="328"/>
      <c r="J40" s="328"/>
      <c r="K40" s="328">
        <f t="shared" si="2"/>
        <v>-5.103846686703963E-4</v>
      </c>
      <c r="L40" s="328">
        <f>+'AM Table'!P58</f>
        <v>-5.8209836763298341E-6</v>
      </c>
      <c r="M40" s="328">
        <f>+'AM Table'!Q58</f>
        <v>2.8011621444607938E-5</v>
      </c>
      <c r="N40" s="328">
        <f t="shared" si="4"/>
        <v>-5.3257530643867432E-4</v>
      </c>
      <c r="O40" s="333">
        <f t="shared" si="1"/>
        <v>-6.0079349673478272E-4</v>
      </c>
      <c r="P40" s="57"/>
      <c r="Q40" s="57"/>
      <c r="R40" s="57"/>
      <c r="S40" s="57"/>
      <c r="T40" s="57"/>
      <c r="U40" s="57"/>
      <c r="V40" s="57"/>
      <c r="W40" s="334"/>
      <c r="X40" s="334"/>
      <c r="Y40" s="334"/>
      <c r="Z40" s="334"/>
    </row>
    <row r="41" spans="1:26" ht="15" customHeight="1" x14ac:dyDescent="0.25">
      <c r="A41" s="161" t="s">
        <v>150</v>
      </c>
      <c r="B41" s="327">
        <v>1</v>
      </c>
      <c r="C41" s="333">
        <f t="shared" si="3"/>
        <v>-5.3257530643867432E-4</v>
      </c>
      <c r="D41" s="328">
        <f>D40*1.02</f>
        <v>0</v>
      </c>
      <c r="E41" s="328">
        <f>E40*1.02</f>
        <v>0</v>
      </c>
      <c r="F41" s="329">
        <f t="shared" si="5"/>
        <v>0</v>
      </c>
      <c r="G41" s="328"/>
      <c r="H41" s="328">
        <v>0</v>
      </c>
      <c r="I41" s="328"/>
      <c r="J41" s="328"/>
      <c r="K41" s="328">
        <f t="shared" si="2"/>
        <v>-5.3257530643867432E-4</v>
      </c>
      <c r="L41" s="328">
        <f>+'AM Table'!P59</f>
        <v>-6.1020346489581938E-6</v>
      </c>
      <c r="M41" s="328">
        <f>+'AM Table'!Q59</f>
        <v>2.8292672417236301E-5</v>
      </c>
      <c r="N41" s="328">
        <f t="shared" si="4"/>
        <v>-5.5476594420695246E-4</v>
      </c>
      <c r="O41" s="333">
        <f t="shared" si="1"/>
        <v>-6.2908616915201905E-4</v>
      </c>
      <c r="P41" s="57"/>
      <c r="Q41" s="57"/>
      <c r="R41" s="57"/>
      <c r="S41" s="57"/>
      <c r="T41" s="57"/>
      <c r="U41" s="57"/>
      <c r="V41" s="57"/>
      <c r="W41" s="334"/>
      <c r="X41" s="334"/>
      <c r="Y41" s="334"/>
      <c r="Z41" s="334"/>
    </row>
    <row r="42" spans="1:26" ht="15" customHeight="1" x14ac:dyDescent="0.25">
      <c r="A42" s="161"/>
      <c r="B42" s="327">
        <v>2</v>
      </c>
      <c r="C42" s="333">
        <f t="shared" si="3"/>
        <v>-5.5476594420695246E-4</v>
      </c>
      <c r="D42" s="328">
        <f t="shared" ref="D42:E44" si="8">D41</f>
        <v>0</v>
      </c>
      <c r="E42" s="328">
        <f t="shared" si="8"/>
        <v>0</v>
      </c>
      <c r="F42" s="329">
        <f t="shared" si="5"/>
        <v>0</v>
      </c>
      <c r="G42" s="328"/>
      <c r="H42" s="328">
        <v>0</v>
      </c>
      <c r="I42" s="328"/>
      <c r="J42" s="328"/>
      <c r="K42" s="328">
        <f t="shared" si="2"/>
        <v>-5.5476594420695246E-4</v>
      </c>
      <c r="L42" s="328">
        <f>+'AM Table'!P60</f>
        <v>-6.385905510087889E-6</v>
      </c>
      <c r="M42" s="328">
        <f>+'AM Table'!Q60</f>
        <v>2.8576543278365991E-5</v>
      </c>
      <c r="N42" s="328">
        <f t="shared" si="4"/>
        <v>-5.7695658197523059E-4</v>
      </c>
      <c r="O42" s="333">
        <f t="shared" si="1"/>
        <v>-6.5766271243038502E-4</v>
      </c>
      <c r="P42" s="57"/>
      <c r="Q42" s="57"/>
      <c r="R42" s="57"/>
      <c r="S42" s="57"/>
      <c r="T42" s="57"/>
      <c r="U42" s="57"/>
      <c r="V42" s="57"/>
      <c r="W42" s="334"/>
      <c r="X42" s="334"/>
      <c r="Y42" s="334"/>
      <c r="Z42" s="334"/>
    </row>
    <row r="43" spans="1:26" ht="15" customHeight="1" x14ac:dyDescent="0.25">
      <c r="A43" s="161"/>
      <c r="B43" s="327">
        <v>3</v>
      </c>
      <c r="C43" s="333">
        <f t="shared" si="3"/>
        <v>-5.7695658197523059E-4</v>
      </c>
      <c r="D43" s="328">
        <f t="shared" si="8"/>
        <v>0</v>
      </c>
      <c r="E43" s="328">
        <f t="shared" si="8"/>
        <v>0</v>
      </c>
      <c r="F43" s="329">
        <f t="shared" si="5"/>
        <v>0</v>
      </c>
      <c r="G43" s="328"/>
      <c r="H43" s="328">
        <v>0</v>
      </c>
      <c r="I43" s="328"/>
      <c r="J43" s="328"/>
      <c r="K43" s="328">
        <f t="shared" si="2"/>
        <v>-5.7695658197523059E-4</v>
      </c>
      <c r="L43" s="328">
        <f>+'AM Table'!P61</f>
        <v>-6.6726245527046514E-6</v>
      </c>
      <c r="M43" s="328">
        <f>+'AM Table'!Q61</f>
        <v>2.8863262320982757E-5</v>
      </c>
      <c r="N43" s="328">
        <f t="shared" si="4"/>
        <v>-5.9914721974350861E-4</v>
      </c>
      <c r="O43" s="333">
        <f t="shared" si="1"/>
        <v>-6.8652597475136773E-4</v>
      </c>
      <c r="P43" s="57"/>
      <c r="Q43" s="57"/>
      <c r="R43" s="57"/>
      <c r="S43" s="57"/>
      <c r="T43" s="57"/>
      <c r="U43" s="57"/>
      <c r="V43" s="57"/>
      <c r="W43" s="334"/>
      <c r="X43" s="334"/>
      <c r="Y43" s="334"/>
      <c r="Z43" s="334"/>
    </row>
    <row r="44" spans="1:26" ht="15" customHeight="1" x14ac:dyDescent="0.25">
      <c r="A44" s="161"/>
      <c r="B44" s="327">
        <v>4</v>
      </c>
      <c r="C44" s="333">
        <f t="shared" si="3"/>
        <v>-5.9914721974350861E-4</v>
      </c>
      <c r="D44" s="328">
        <f t="shared" si="8"/>
        <v>0</v>
      </c>
      <c r="E44" s="328">
        <f t="shared" si="8"/>
        <v>0</v>
      </c>
      <c r="F44" s="329">
        <f t="shared" si="5"/>
        <v>0</v>
      </c>
      <c r="G44" s="328"/>
      <c r="H44" s="328">
        <v>0</v>
      </c>
      <c r="I44" s="328"/>
      <c r="J44" s="328"/>
      <c r="K44" s="328">
        <f t="shared" si="2"/>
        <v>-5.9914721974350861E-4</v>
      </c>
      <c r="L44" s="328">
        <f>+'AM Table'!P62</f>
        <v>-6.9622203536682282E-6</v>
      </c>
      <c r="M44" s="328">
        <f>+'AM Table'!Q62</f>
        <v>2.9152858121946332E-5</v>
      </c>
      <c r="N44" s="328">
        <f t="shared" si="4"/>
        <v>-6.2133785751178664E-4</v>
      </c>
      <c r="O44" s="333">
        <f t="shared" si="1"/>
        <v>-7.1567883287331402E-4</v>
      </c>
      <c r="P44" s="57"/>
      <c r="Q44" s="57"/>
      <c r="R44" s="57"/>
      <c r="S44" s="57"/>
      <c r="T44" s="57"/>
      <c r="U44" s="57"/>
      <c r="V44" s="57"/>
      <c r="W44" s="334"/>
      <c r="X44" s="334"/>
      <c r="Y44" s="334"/>
      <c r="Z44" s="334"/>
    </row>
    <row r="45" spans="1:26" ht="15" customHeight="1" x14ac:dyDescent="0.25">
      <c r="A45" s="161" t="s">
        <v>151</v>
      </c>
      <c r="B45" s="327">
        <v>1</v>
      </c>
      <c r="C45" s="333">
        <f t="shared" ref="C45:C74" si="9">+N44</f>
        <v>-6.2133785751178664E-4</v>
      </c>
      <c r="D45" s="328">
        <f>D44*1.02</f>
        <v>0</v>
      </c>
      <c r="E45" s="328">
        <f>E44*1.02</f>
        <v>0</v>
      </c>
      <c r="F45" s="329">
        <f t="shared" si="5"/>
        <v>0</v>
      </c>
      <c r="G45" s="328"/>
      <c r="H45" s="328">
        <v>0</v>
      </c>
      <c r="I45" s="328"/>
      <c r="J45" s="328"/>
      <c r="K45" s="328">
        <f t="shared" ref="K45:K74" si="10">+C45+D45-E45+F45+I45-J45-G45-H45</f>
        <v>-6.2133785751178664E-4</v>
      </c>
      <c r="L45" s="328">
        <f>+'AM Table'!P63</f>
        <v>-7.2547217765605753E-6</v>
      </c>
      <c r="M45" s="328">
        <f>+'AM Table'!Q63</f>
        <v>2.9445359544838679E-5</v>
      </c>
      <c r="N45" s="328">
        <f t="shared" ref="N45:N74" si="11">+K45-L45-M45</f>
        <v>-6.4352849528006477E-4</v>
      </c>
      <c r="O45" s="333">
        <f t="shared" ref="O45:O74" si="12">+O44+I45-M45</f>
        <v>-7.451241924181527E-4</v>
      </c>
      <c r="P45" s="57"/>
      <c r="Q45" s="57"/>
      <c r="R45" s="57"/>
      <c r="S45" s="57"/>
      <c r="T45" s="57"/>
      <c r="U45" s="57"/>
      <c r="V45" s="57"/>
      <c r="W45" s="334"/>
      <c r="X45" s="334"/>
      <c r="Y45" s="334"/>
      <c r="Z45" s="334"/>
    </row>
    <row r="46" spans="1:26" ht="15" customHeight="1" x14ac:dyDescent="0.25">
      <c r="A46" s="161"/>
      <c r="B46" s="327">
        <v>2</v>
      </c>
      <c r="C46" s="333">
        <f t="shared" si="9"/>
        <v>-6.4352849528006477E-4</v>
      </c>
      <c r="D46" s="328">
        <f t="shared" ref="D46:E48" si="13">D45</f>
        <v>0</v>
      </c>
      <c r="E46" s="328">
        <f t="shared" si="13"/>
        <v>0</v>
      </c>
      <c r="F46" s="329">
        <f t="shared" ref="F46:F76" si="14">+F45</f>
        <v>0</v>
      </c>
      <c r="G46" s="328"/>
      <c r="H46" s="328">
        <v>0</v>
      </c>
      <c r="I46" s="328"/>
      <c r="J46" s="328"/>
      <c r="K46" s="328">
        <f t="shared" si="10"/>
        <v>-6.4352849528006477E-4</v>
      </c>
      <c r="L46" s="328">
        <f>+'AM Table'!P64</f>
        <v>-7.5501579745626615E-6</v>
      </c>
      <c r="M46" s="328">
        <f>+'AM Table'!Q64</f>
        <v>2.9740795742840764E-5</v>
      </c>
      <c r="N46" s="328">
        <f t="shared" si="11"/>
        <v>-6.6571913304834291E-4</v>
      </c>
      <c r="O46" s="333">
        <f t="shared" si="12"/>
        <v>-7.7486498816099346E-4</v>
      </c>
      <c r="P46" s="57"/>
      <c r="Q46" s="57"/>
      <c r="R46" s="57"/>
      <c r="S46" s="57"/>
      <c r="T46" s="57"/>
      <c r="U46" s="57"/>
      <c r="V46" s="57"/>
      <c r="W46" s="334"/>
      <c r="X46" s="334"/>
      <c r="Y46" s="334"/>
      <c r="Z46" s="334"/>
    </row>
    <row r="47" spans="1:26" ht="15" customHeight="1" x14ac:dyDescent="0.25">
      <c r="A47" s="161"/>
      <c r="B47" s="327">
        <v>3</v>
      </c>
      <c r="C47" s="333">
        <f t="shared" si="9"/>
        <v>-6.6571913304834291E-4</v>
      </c>
      <c r="D47" s="328">
        <f t="shared" si="13"/>
        <v>0</v>
      </c>
      <c r="E47" s="328">
        <f t="shared" si="13"/>
        <v>0</v>
      </c>
      <c r="F47" s="329">
        <f t="shared" si="14"/>
        <v>0</v>
      </c>
      <c r="G47" s="328"/>
      <c r="H47" s="328">
        <v>0</v>
      </c>
      <c r="I47" s="328"/>
      <c r="J47" s="328"/>
      <c r="K47" s="328">
        <f t="shared" si="10"/>
        <v>-6.6571913304834291E-4</v>
      </c>
      <c r="L47" s="328">
        <f>+'AM Table'!P65</f>
        <v>-7.8485583933601168E-6</v>
      </c>
      <c r="M47" s="328">
        <f>+'AM Table'!Q65</f>
        <v>3.0039196161638224E-5</v>
      </c>
      <c r="N47" s="328">
        <f t="shared" si="11"/>
        <v>-6.8790977081662093E-4</v>
      </c>
      <c r="O47" s="333">
        <f t="shared" si="12"/>
        <v>-8.0490418432263165E-4</v>
      </c>
      <c r="P47" s="57"/>
      <c r="Q47" s="57"/>
      <c r="R47" s="57"/>
      <c r="S47" s="57"/>
      <c r="T47" s="57"/>
      <c r="U47" s="57"/>
      <c r="V47" s="57"/>
      <c r="W47" s="334"/>
      <c r="X47" s="334"/>
      <c r="Y47" s="334"/>
      <c r="Z47" s="334"/>
    </row>
    <row r="48" spans="1:26" ht="15" customHeight="1" x14ac:dyDescent="0.25">
      <c r="A48" s="161"/>
      <c r="B48" s="327">
        <v>4</v>
      </c>
      <c r="C48" s="333">
        <f t="shared" si="9"/>
        <v>-6.8790977081662093E-4</v>
      </c>
      <c r="D48" s="328">
        <f t="shared" si="13"/>
        <v>0</v>
      </c>
      <c r="E48" s="328">
        <f t="shared" si="13"/>
        <v>0</v>
      </c>
      <c r="F48" s="329">
        <f t="shared" si="14"/>
        <v>0</v>
      </c>
      <c r="G48" s="328"/>
      <c r="H48" s="328">
        <v>0</v>
      </c>
      <c r="I48" s="328"/>
      <c r="J48" s="328"/>
      <c r="K48" s="328">
        <f t="shared" si="10"/>
        <v>-6.8790977081662093E-4</v>
      </c>
      <c r="L48" s="328">
        <f>+'AM Table'!P66</f>
        <v>-8.1499527740780404E-6</v>
      </c>
      <c r="M48" s="328">
        <f>+'AM Table'!Q66</f>
        <v>3.0340590542356143E-5</v>
      </c>
      <c r="N48" s="328">
        <f t="shared" si="11"/>
        <v>-7.1010040858489906E-4</v>
      </c>
      <c r="O48" s="333">
        <f t="shared" si="12"/>
        <v>-8.3524477486498778E-4</v>
      </c>
      <c r="P48" s="57"/>
      <c r="Q48" s="57"/>
      <c r="R48" s="57"/>
      <c r="S48" s="57"/>
      <c r="T48" s="57"/>
      <c r="U48" s="57"/>
      <c r="V48" s="57"/>
      <c r="W48" s="334"/>
      <c r="X48" s="334"/>
      <c r="Y48" s="334"/>
      <c r="Z48" s="334"/>
    </row>
    <row r="49" spans="1:26" ht="15" customHeight="1" x14ac:dyDescent="0.25">
      <c r="A49" s="161" t="s">
        <v>152</v>
      </c>
      <c r="B49" s="327">
        <v>1</v>
      </c>
      <c r="C49" s="333">
        <f t="shared" si="9"/>
        <v>-7.1010040858489906E-4</v>
      </c>
      <c r="D49" s="328">
        <f>D48*1.02</f>
        <v>0</v>
      </c>
      <c r="E49" s="328">
        <f>E48*1.02</f>
        <v>0</v>
      </c>
      <c r="F49" s="329">
        <f t="shared" si="14"/>
        <v>0</v>
      </c>
      <c r="G49" s="328"/>
      <c r="H49" s="328">
        <v>0</v>
      </c>
      <c r="I49" s="328"/>
      <c r="J49" s="328"/>
      <c r="K49" s="328">
        <f t="shared" si="10"/>
        <v>-7.1010040858489906E-4</v>
      </c>
      <c r="L49" s="328">
        <f>+'AM Table'!P67</f>
        <v>-8.4543711562452566E-6</v>
      </c>
      <c r="M49" s="328">
        <f>+'AM Table'!Q67</f>
        <v>3.0645008924523361E-5</v>
      </c>
      <c r="N49" s="328">
        <f t="shared" si="11"/>
        <v>-7.322910463531772E-4</v>
      </c>
      <c r="O49" s="333">
        <f t="shared" si="12"/>
        <v>-8.6588978378951116E-4</v>
      </c>
      <c r="P49" s="57"/>
      <c r="Q49" s="57"/>
      <c r="R49" s="57"/>
      <c r="S49" s="57"/>
      <c r="T49" s="57"/>
      <c r="U49" s="57"/>
      <c r="V49" s="57"/>
      <c r="W49" s="334"/>
      <c r="X49" s="334"/>
      <c r="Y49" s="334"/>
      <c r="Z49" s="334"/>
    </row>
    <row r="50" spans="1:26" ht="15" customHeight="1" x14ac:dyDescent="0.25">
      <c r="A50" s="161"/>
      <c r="B50" s="327">
        <v>2</v>
      </c>
      <c r="C50" s="333">
        <f t="shared" si="9"/>
        <v>-7.322910463531772E-4</v>
      </c>
      <c r="D50" s="328">
        <f t="shared" ref="D50:E52" si="15">D49</f>
        <v>0</v>
      </c>
      <c r="E50" s="328">
        <f t="shared" si="15"/>
        <v>0</v>
      </c>
      <c r="F50" s="329">
        <f t="shared" si="14"/>
        <v>0</v>
      </c>
      <c r="G50" s="328"/>
      <c r="H50" s="328">
        <v>0</v>
      </c>
      <c r="I50" s="328"/>
      <c r="J50" s="328"/>
      <c r="K50" s="328">
        <f t="shared" si="10"/>
        <v>-7.322910463531772E-4</v>
      </c>
      <c r="L50" s="328">
        <f>+'AM Table'!P68</f>
        <v>-8.7618438807883035E-6</v>
      </c>
      <c r="M50" s="328">
        <f>+'AM Table'!Q68</f>
        <v>3.0952481649066406E-5</v>
      </c>
      <c r="N50" s="328">
        <f t="shared" si="11"/>
        <v>-7.5448168412145533E-4</v>
      </c>
      <c r="O50" s="333">
        <f t="shared" si="12"/>
        <v>-8.968422654385776E-4</v>
      </c>
      <c r="P50" s="57"/>
      <c r="Q50" s="57"/>
      <c r="R50" s="57"/>
      <c r="S50" s="57"/>
      <c r="T50" s="57"/>
      <c r="U50" s="57"/>
      <c r="V50" s="57"/>
      <c r="W50" s="334"/>
      <c r="X50" s="334"/>
      <c r="Y50" s="334"/>
      <c r="Z50" s="334"/>
    </row>
    <row r="51" spans="1:26" ht="15" customHeight="1" x14ac:dyDescent="0.25">
      <c r="A51" s="161"/>
      <c r="B51" s="327">
        <v>3</v>
      </c>
      <c r="C51" s="333">
        <f t="shared" si="9"/>
        <v>-7.5448168412145533E-4</v>
      </c>
      <c r="D51" s="328">
        <f t="shared" si="15"/>
        <v>0</v>
      </c>
      <c r="E51" s="328">
        <f t="shared" si="15"/>
        <v>0</v>
      </c>
      <c r="F51" s="329">
        <f t="shared" si="14"/>
        <v>0</v>
      </c>
      <c r="G51" s="328"/>
      <c r="H51" s="328">
        <v>0</v>
      </c>
      <c r="I51" s="328"/>
      <c r="J51" s="328"/>
      <c r="K51" s="328">
        <f t="shared" si="10"/>
        <v>-7.5448168412145533E-4</v>
      </c>
      <c r="L51" s="328">
        <f>+'AM Table'!P69</f>
        <v>-9.0724015930554789E-6</v>
      </c>
      <c r="M51" s="328">
        <f>+'AM Table'!Q69</f>
        <v>3.1263039361333585E-5</v>
      </c>
      <c r="N51" s="328">
        <f t="shared" si="11"/>
        <v>-7.7667232188973335E-4</v>
      </c>
      <c r="O51" s="333">
        <f t="shared" si="12"/>
        <v>-9.2810530479991115E-4</v>
      </c>
      <c r="P51" s="57"/>
      <c r="Q51" s="57"/>
      <c r="R51" s="57"/>
      <c r="S51" s="57"/>
      <c r="T51" s="57"/>
      <c r="U51" s="57"/>
      <c r="V51" s="57"/>
      <c r="W51" s="334"/>
      <c r="X51" s="334"/>
      <c r="Y51" s="334"/>
      <c r="Z51" s="334"/>
    </row>
    <row r="52" spans="1:26" ht="15" customHeight="1" x14ac:dyDescent="0.25">
      <c r="A52" s="253"/>
      <c r="B52" s="327">
        <v>4</v>
      </c>
      <c r="C52" s="333">
        <f t="shared" si="9"/>
        <v>-7.7667232188973335E-4</v>
      </c>
      <c r="D52" s="328">
        <f t="shared" si="15"/>
        <v>0</v>
      </c>
      <c r="E52" s="328">
        <f t="shared" si="15"/>
        <v>0</v>
      </c>
      <c r="F52" s="329">
        <f t="shared" si="14"/>
        <v>0</v>
      </c>
      <c r="G52" s="328"/>
      <c r="H52" s="328">
        <v>0</v>
      </c>
      <c r="I52" s="328"/>
      <c r="J52" s="328"/>
      <c r="K52" s="328">
        <f t="shared" si="10"/>
        <v>-7.7667232188973335E-4</v>
      </c>
      <c r="L52" s="328">
        <f>+'AM Table'!P70</f>
        <v>-9.3860752458712061E-6</v>
      </c>
      <c r="M52" s="328">
        <f>+'AM Table'!Q70</f>
        <v>3.1576713014149314E-5</v>
      </c>
      <c r="N52" s="328">
        <f t="shared" si="11"/>
        <v>-7.9886295965801149E-4</v>
      </c>
      <c r="O52" s="333">
        <f t="shared" si="12"/>
        <v>-9.5968201781406045E-4</v>
      </c>
      <c r="P52" s="57"/>
      <c r="Q52" s="57"/>
      <c r="R52" s="57"/>
      <c r="S52" s="57"/>
      <c r="T52" s="57"/>
      <c r="U52" s="57"/>
      <c r="V52" s="57"/>
      <c r="W52" s="334"/>
      <c r="X52" s="334"/>
      <c r="Y52" s="334"/>
      <c r="Z52" s="334"/>
    </row>
    <row r="53" spans="1:26" ht="15" customHeight="1" x14ac:dyDescent="0.25">
      <c r="A53" s="253" t="s">
        <v>153</v>
      </c>
      <c r="B53" s="327">
        <v>1</v>
      </c>
      <c r="C53" s="333">
        <f t="shared" si="9"/>
        <v>-7.9886295965801149E-4</v>
      </c>
      <c r="D53" s="328">
        <f>D52*1.02</f>
        <v>0</v>
      </c>
      <c r="E53" s="328">
        <f>E52*1.02</f>
        <v>0</v>
      </c>
      <c r="F53" s="329">
        <f t="shared" si="14"/>
        <v>0</v>
      </c>
      <c r="G53" s="328"/>
      <c r="H53" s="328">
        <v>0</v>
      </c>
      <c r="I53" s="328"/>
      <c r="J53" s="328"/>
      <c r="K53" s="328">
        <f t="shared" si="10"/>
        <v>-7.9886295965801149E-4</v>
      </c>
      <c r="L53" s="328">
        <f>+'AM Table'!P71</f>
        <v>-9.702896102621061E-6</v>
      </c>
      <c r="M53" s="328">
        <f>+'AM Table'!Q71</f>
        <v>3.1893533870899164E-5</v>
      </c>
      <c r="N53" s="328">
        <f t="shared" si="11"/>
        <v>-8.2105359742628962E-4</v>
      </c>
      <c r="O53" s="333">
        <f t="shared" si="12"/>
        <v>-9.9157555168495962E-4</v>
      </c>
      <c r="P53" s="57"/>
      <c r="Q53" s="57"/>
      <c r="R53" s="57"/>
      <c r="S53" s="57"/>
      <c r="T53" s="57"/>
      <c r="U53" s="57"/>
      <c r="V53" s="57"/>
      <c r="W53" s="334"/>
      <c r="X53" s="334"/>
      <c r="Y53" s="334"/>
      <c r="Z53" s="334"/>
    </row>
    <row r="54" spans="1:26" ht="15" customHeight="1" x14ac:dyDescent="0.25">
      <c r="A54" s="253"/>
      <c r="B54" s="327">
        <v>2</v>
      </c>
      <c r="C54" s="333">
        <f t="shared" si="9"/>
        <v>-8.2105359742628962E-4</v>
      </c>
      <c r="D54" s="328">
        <f t="shared" ref="D54:E56" si="16">D53</f>
        <v>0</v>
      </c>
      <c r="E54" s="328">
        <f t="shared" si="16"/>
        <v>0</v>
      </c>
      <c r="F54" s="329">
        <f t="shared" si="14"/>
        <v>0</v>
      </c>
      <c r="G54" s="328"/>
      <c r="H54" s="328">
        <v>0</v>
      </c>
      <c r="I54" s="328"/>
      <c r="J54" s="328"/>
      <c r="K54" s="328">
        <f t="shared" si="10"/>
        <v>-8.2105359742628962E-4</v>
      </c>
      <c r="L54" s="328">
        <f>+'AM Table'!P72</f>
        <v>-1.0022895740367743E-5</v>
      </c>
      <c r="M54" s="328">
        <f>+'AM Table'!Q72</f>
        <v>3.2213533508645849E-5</v>
      </c>
      <c r="N54" s="328">
        <f t="shared" si="11"/>
        <v>-8.4324423519456764E-4</v>
      </c>
      <c r="O54" s="333">
        <f t="shared" si="12"/>
        <v>-1.0237890851936054E-3</v>
      </c>
      <c r="P54" s="57"/>
      <c r="Q54" s="57"/>
      <c r="R54" s="57"/>
      <c r="S54" s="57"/>
      <c r="T54" s="57"/>
      <c r="U54" s="57"/>
      <c r="V54" s="57"/>
      <c r="W54" s="334"/>
      <c r="X54" s="334"/>
      <c r="Y54" s="334"/>
      <c r="Z54" s="334"/>
    </row>
    <row r="55" spans="1:26" ht="15" customHeight="1" x14ac:dyDescent="0.25">
      <c r="A55" s="253"/>
      <c r="B55" s="327">
        <v>3</v>
      </c>
      <c r="C55" s="333">
        <f t="shared" si="9"/>
        <v>-8.4324423519456764E-4</v>
      </c>
      <c r="D55" s="328">
        <f t="shared" si="16"/>
        <v>0</v>
      </c>
      <c r="E55" s="328">
        <f t="shared" si="16"/>
        <v>0</v>
      </c>
      <c r="F55" s="329">
        <f t="shared" si="14"/>
        <v>0</v>
      </c>
      <c r="G55" s="328"/>
      <c r="H55" s="328">
        <v>0</v>
      </c>
      <c r="I55" s="328"/>
      <c r="J55" s="328"/>
      <c r="K55" s="328">
        <f t="shared" si="10"/>
        <v>-8.4324423519456764E-4</v>
      </c>
      <c r="L55" s="328">
        <f>+'AM Table'!P73</f>
        <v>-1.0346106052998323E-5</v>
      </c>
      <c r="M55" s="328">
        <f>+'AM Table'!Q73</f>
        <v>3.2536743821276424E-5</v>
      </c>
      <c r="N55" s="328">
        <f t="shared" si="11"/>
        <v>-8.6543487296284567E-4</v>
      </c>
      <c r="O55" s="333">
        <f t="shared" si="12"/>
        <v>-1.0563258290148818E-3</v>
      </c>
      <c r="P55" s="57"/>
      <c r="Q55" s="57"/>
      <c r="R55" s="57"/>
      <c r="S55" s="57"/>
      <c r="T55" s="57"/>
      <c r="U55" s="57"/>
      <c r="V55" s="57"/>
      <c r="W55" s="334"/>
      <c r="X55" s="334"/>
      <c r="Y55" s="334"/>
      <c r="Z55" s="334"/>
    </row>
    <row r="56" spans="1:26" ht="15" customHeight="1" x14ac:dyDescent="0.25">
      <c r="A56" s="253"/>
      <c r="B56" s="327">
        <v>4</v>
      </c>
      <c r="C56" s="333">
        <f t="shared" si="9"/>
        <v>-8.6543487296284567E-4</v>
      </c>
      <c r="D56" s="328">
        <f t="shared" si="16"/>
        <v>0</v>
      </c>
      <c r="E56" s="328">
        <f t="shared" si="16"/>
        <v>0</v>
      </c>
      <c r="F56" s="329">
        <f t="shared" si="14"/>
        <v>0</v>
      </c>
      <c r="G56" s="328"/>
      <c r="H56" s="328">
        <v>0</v>
      </c>
      <c r="I56" s="328"/>
      <c r="J56" s="328"/>
      <c r="K56" s="328">
        <f t="shared" si="10"/>
        <v>-8.6543487296284567E-4</v>
      </c>
      <c r="L56" s="328">
        <f>+'AM Table'!P74</f>
        <v>-1.0672559254403052E-5</v>
      </c>
      <c r="M56" s="328">
        <f>+'AM Table'!Q74</f>
        <v>3.2863197022681156E-5</v>
      </c>
      <c r="N56" s="328">
        <f t="shared" si="11"/>
        <v>-8.876255107311238E-4</v>
      </c>
      <c r="O56" s="333">
        <f t="shared" si="12"/>
        <v>-1.0891890260375629E-3</v>
      </c>
      <c r="P56" s="57"/>
      <c r="Q56" s="57"/>
      <c r="R56" s="57"/>
      <c r="S56" s="57"/>
      <c r="T56" s="57"/>
      <c r="U56" s="57"/>
      <c r="V56" s="57"/>
      <c r="W56" s="334"/>
      <c r="X56" s="334"/>
      <c r="Y56" s="334"/>
      <c r="Z56" s="334"/>
    </row>
    <row r="57" spans="1:26" ht="15" customHeight="1" x14ac:dyDescent="0.25">
      <c r="A57" s="253" t="s">
        <v>153</v>
      </c>
      <c r="B57" s="327">
        <v>1</v>
      </c>
      <c r="C57" s="333">
        <f t="shared" si="9"/>
        <v>-8.876255107311238E-4</v>
      </c>
      <c r="D57" s="328">
        <f>D56*1.02</f>
        <v>0</v>
      </c>
      <c r="E57" s="328">
        <f>E56*1.02</f>
        <v>0</v>
      </c>
      <c r="F57" s="329">
        <f t="shared" si="14"/>
        <v>0</v>
      </c>
      <c r="G57" s="328"/>
      <c r="H57" s="328">
        <v>0</v>
      </c>
      <c r="I57" s="328"/>
      <c r="J57" s="328"/>
      <c r="K57" s="328">
        <f t="shared" si="10"/>
        <v>-8.876255107311238E-4</v>
      </c>
      <c r="L57" s="328">
        <f>+'AM Table'!P75</f>
        <v>-1.1002287881686065E-5</v>
      </c>
      <c r="M57" s="328">
        <f>+'AM Table'!Q75</f>
        <v>3.3192925649964166E-5</v>
      </c>
      <c r="N57" s="328">
        <f t="shared" si="11"/>
        <v>-9.0981614849940193E-4</v>
      </c>
      <c r="O57" s="333">
        <f t="shared" si="12"/>
        <v>-1.1223819516875272E-3</v>
      </c>
      <c r="P57" s="57"/>
      <c r="Q57" s="57"/>
      <c r="R57" s="57"/>
      <c r="S57" s="57"/>
      <c r="T57" s="57"/>
      <c r="U57" s="57"/>
      <c r="V57" s="57"/>
      <c r="W57" s="334"/>
      <c r="X57" s="334"/>
      <c r="Y57" s="334"/>
      <c r="Z57" s="334"/>
    </row>
    <row r="58" spans="1:26" ht="15" customHeight="1" x14ac:dyDescent="0.25">
      <c r="A58" s="253"/>
      <c r="B58" s="327">
        <v>2</v>
      </c>
      <c r="C58" s="333">
        <f t="shared" si="9"/>
        <v>-9.0981614849940193E-4</v>
      </c>
      <c r="D58" s="328">
        <f t="shared" ref="D58:E60" si="17">D57</f>
        <v>0</v>
      </c>
      <c r="E58" s="328">
        <f t="shared" si="17"/>
        <v>0</v>
      </c>
      <c r="F58" s="329">
        <f t="shared" si="14"/>
        <v>0</v>
      </c>
      <c r="G58" s="328"/>
      <c r="H58" s="328">
        <v>0</v>
      </c>
      <c r="I58" s="328"/>
      <c r="J58" s="328"/>
      <c r="K58" s="328">
        <f t="shared" si="10"/>
        <v>-9.0981614849940193E-4</v>
      </c>
      <c r="L58" s="328">
        <f>+'AM Table'!P76</f>
        <v>-1.1335324798408325E-5</v>
      </c>
      <c r="M58" s="328">
        <f>+'AM Table'!Q76</f>
        <v>3.3525962566686428E-5</v>
      </c>
      <c r="N58" s="328">
        <f t="shared" si="11"/>
        <v>-9.3200678626768007E-4</v>
      </c>
      <c r="O58" s="333">
        <f t="shared" si="12"/>
        <v>-1.1559079142542136E-3</v>
      </c>
      <c r="P58" s="57"/>
      <c r="Q58" s="57"/>
      <c r="R58" s="57"/>
      <c r="S58" s="57"/>
      <c r="T58" s="57"/>
      <c r="U58" s="57"/>
      <c r="V58" s="57"/>
      <c r="W58" s="334"/>
      <c r="X58" s="334"/>
      <c r="Y58" s="334"/>
      <c r="Z58" s="334"/>
    </row>
    <row r="59" spans="1:26" ht="15" customHeight="1" x14ac:dyDescent="0.25">
      <c r="A59" s="253"/>
      <c r="B59" s="327">
        <v>3</v>
      </c>
      <c r="C59" s="333">
        <f t="shared" si="9"/>
        <v>-9.3200678626768007E-4</v>
      </c>
      <c r="D59" s="328">
        <f t="shared" si="17"/>
        <v>0</v>
      </c>
      <c r="E59" s="328">
        <f t="shared" si="17"/>
        <v>0</v>
      </c>
      <c r="F59" s="329">
        <f t="shared" si="14"/>
        <v>0</v>
      </c>
      <c r="G59" s="328"/>
      <c r="H59" s="328">
        <v>0</v>
      </c>
      <c r="I59" s="328"/>
      <c r="J59" s="328"/>
      <c r="K59" s="328">
        <f t="shared" si="10"/>
        <v>-9.3200678626768007E-4</v>
      </c>
      <c r="L59" s="328">
        <f>+'AM Table'!P77</f>
        <v>-1.1671703197863061E-5</v>
      </c>
      <c r="M59" s="328">
        <f>+'AM Table'!Q77</f>
        <v>3.3862340966141167E-5</v>
      </c>
      <c r="N59" s="328">
        <f t="shared" si="11"/>
        <v>-9.5419742403595809E-4</v>
      </c>
      <c r="O59" s="333">
        <f t="shared" si="12"/>
        <v>-1.1897702552203548E-3</v>
      </c>
      <c r="P59" s="57"/>
      <c r="Q59" s="57"/>
      <c r="R59" s="57"/>
      <c r="S59" s="57"/>
      <c r="T59" s="57"/>
      <c r="U59" s="57"/>
      <c r="V59" s="57"/>
      <c r="W59" s="334"/>
      <c r="X59" s="334"/>
      <c r="Y59" s="334"/>
      <c r="Z59" s="334"/>
    </row>
    <row r="60" spans="1:26" ht="15" customHeight="1" x14ac:dyDescent="0.25">
      <c r="A60" s="161"/>
      <c r="B60" s="327">
        <v>4</v>
      </c>
      <c r="C60" s="333">
        <f t="shared" si="9"/>
        <v>-9.5419742403595809E-4</v>
      </c>
      <c r="D60" s="328">
        <f t="shared" si="17"/>
        <v>0</v>
      </c>
      <c r="E60" s="328">
        <f t="shared" si="17"/>
        <v>0</v>
      </c>
      <c r="F60" s="329">
        <f t="shared" si="14"/>
        <v>0</v>
      </c>
      <c r="G60" s="328"/>
      <c r="H60" s="328">
        <v>0</v>
      </c>
      <c r="I60" s="328"/>
      <c r="J60" s="328"/>
      <c r="K60" s="328">
        <f t="shared" si="10"/>
        <v>-9.5419742403595809E-4</v>
      </c>
      <c r="L60" s="328">
        <f>+'AM Table'!P78</f>
        <v>-1.2011456606384122E-5</v>
      </c>
      <c r="M60" s="328">
        <f>+'AM Table'!Q78</f>
        <v>3.4202094374662228E-5</v>
      </c>
      <c r="N60" s="328">
        <f t="shared" si="11"/>
        <v>-9.7638806180423623E-4</v>
      </c>
      <c r="O60" s="333">
        <f t="shared" si="12"/>
        <v>-1.223972349595017E-3</v>
      </c>
      <c r="P60" s="57"/>
      <c r="Q60" s="57"/>
      <c r="R60" s="57"/>
      <c r="S60" s="57"/>
      <c r="T60" s="57"/>
      <c r="U60" s="57"/>
      <c r="V60" s="57"/>
      <c r="W60" s="334"/>
      <c r="X60" s="334"/>
      <c r="Y60" s="334"/>
      <c r="Z60" s="334"/>
    </row>
    <row r="61" spans="1:26" ht="15" customHeight="1" x14ac:dyDescent="0.25">
      <c r="A61" s="253" t="s">
        <v>154</v>
      </c>
      <c r="B61" s="327">
        <v>1</v>
      </c>
      <c r="C61" s="333">
        <f t="shared" si="9"/>
        <v>-9.7638806180423623E-4</v>
      </c>
      <c r="D61" s="328">
        <f>D60*1.02</f>
        <v>0</v>
      </c>
      <c r="E61" s="328">
        <f>E60*1.02</f>
        <v>0</v>
      </c>
      <c r="F61" s="329">
        <f t="shared" si="14"/>
        <v>0</v>
      </c>
      <c r="G61" s="328"/>
      <c r="H61" s="328">
        <v>0</v>
      </c>
      <c r="I61" s="328"/>
      <c r="J61" s="328"/>
      <c r="K61" s="328">
        <f t="shared" si="10"/>
        <v>-9.7638806180423623E-4</v>
      </c>
      <c r="L61" s="328">
        <f>+'AM Table'!P79</f>
        <v>-1.2354618886687467E-5</v>
      </c>
      <c r="M61" s="328">
        <f>+'AM Table'!Q79</f>
        <v>3.4545256654965573E-5</v>
      </c>
      <c r="N61" s="328">
        <f t="shared" si="11"/>
        <v>-9.9857869957251425E-4</v>
      </c>
      <c r="O61" s="333">
        <f t="shared" si="12"/>
        <v>-1.2585176062499825E-3</v>
      </c>
      <c r="P61" s="57"/>
      <c r="Q61" s="57"/>
      <c r="R61" s="57"/>
      <c r="S61" s="57"/>
      <c r="T61" s="57"/>
      <c r="U61" s="57"/>
      <c r="V61" s="57"/>
      <c r="W61" s="334"/>
      <c r="X61" s="334"/>
      <c r="Y61" s="334"/>
      <c r="Z61" s="334"/>
    </row>
    <row r="62" spans="1:26" ht="15" customHeight="1" x14ac:dyDescent="0.25">
      <c r="A62" s="253"/>
      <c r="B62" s="327">
        <v>2</v>
      </c>
      <c r="C62" s="333">
        <f t="shared" si="9"/>
        <v>-9.9857869957251425E-4</v>
      </c>
      <c r="D62" s="328">
        <f t="shared" ref="D62:E64" si="18">D61</f>
        <v>0</v>
      </c>
      <c r="E62" s="328">
        <f t="shared" si="18"/>
        <v>0</v>
      </c>
      <c r="F62" s="329">
        <f t="shared" si="14"/>
        <v>0</v>
      </c>
      <c r="G62" s="328"/>
      <c r="H62" s="328">
        <v>0</v>
      </c>
      <c r="I62" s="328"/>
      <c r="J62" s="328"/>
      <c r="K62" s="328">
        <f t="shared" si="10"/>
        <v>-9.9857869957251425E-4</v>
      </c>
      <c r="L62" s="328">
        <f>+'AM Table'!P80</f>
        <v>-1.2701224241246237E-5</v>
      </c>
      <c r="M62" s="328">
        <f>+'AM Table'!Q80</f>
        <v>3.4891862009524343E-5</v>
      </c>
      <c r="N62" s="328">
        <f t="shared" si="11"/>
        <v>-1.0207693373407924E-3</v>
      </c>
      <c r="O62" s="333">
        <f t="shared" si="12"/>
        <v>-1.2934094682595068E-3</v>
      </c>
      <c r="P62" s="57"/>
      <c r="Q62" s="57"/>
      <c r="R62" s="57"/>
      <c r="S62" s="57"/>
      <c r="T62" s="57"/>
      <c r="U62" s="57"/>
      <c r="V62" s="57"/>
      <c r="W62" s="334"/>
      <c r="X62" s="334"/>
      <c r="Y62" s="334"/>
      <c r="Z62" s="334"/>
    </row>
    <row r="63" spans="1:26" ht="15" customHeight="1" x14ac:dyDescent="0.25">
      <c r="A63" s="253"/>
      <c r="B63" s="327">
        <v>3</v>
      </c>
      <c r="C63" s="333">
        <f t="shared" si="9"/>
        <v>-1.0207693373407924E-3</v>
      </c>
      <c r="D63" s="328">
        <f t="shared" si="18"/>
        <v>0</v>
      </c>
      <c r="E63" s="328">
        <f t="shared" si="18"/>
        <v>0</v>
      </c>
      <c r="F63" s="329">
        <f t="shared" si="14"/>
        <v>0</v>
      </c>
      <c r="G63" s="328"/>
      <c r="H63" s="328">
        <v>0</v>
      </c>
      <c r="I63" s="328"/>
      <c r="J63" s="328"/>
      <c r="K63" s="328">
        <f t="shared" si="10"/>
        <v>-1.0207693373407924E-3</v>
      </c>
      <c r="L63" s="328">
        <f>+'AM Table'!P81</f>
        <v>-1.3051307215699651E-5</v>
      </c>
      <c r="M63" s="328">
        <f>+'AM Table'!Q81</f>
        <v>3.5241944983977757E-5</v>
      </c>
      <c r="N63" s="328">
        <f t="shared" si="11"/>
        <v>-1.0429599751090703E-3</v>
      </c>
      <c r="O63" s="333">
        <f t="shared" si="12"/>
        <v>-1.3286514132434845E-3</v>
      </c>
      <c r="P63" s="57"/>
      <c r="Q63" s="57"/>
      <c r="R63" s="57"/>
      <c r="S63" s="57"/>
      <c r="T63" s="57"/>
      <c r="U63" s="57"/>
      <c r="V63" s="57"/>
      <c r="W63" s="334"/>
      <c r="X63" s="334"/>
      <c r="Y63" s="334"/>
      <c r="Z63" s="334"/>
    </row>
    <row r="64" spans="1:26" ht="15" customHeight="1" x14ac:dyDescent="0.25">
      <c r="A64" s="161"/>
      <c r="B64" s="327">
        <v>4</v>
      </c>
      <c r="C64" s="333">
        <f t="shared" si="9"/>
        <v>-1.0429599751090703E-3</v>
      </c>
      <c r="D64" s="328">
        <f t="shared" si="18"/>
        <v>0</v>
      </c>
      <c r="E64" s="328">
        <f t="shared" si="18"/>
        <v>0</v>
      </c>
      <c r="F64" s="329">
        <f t="shared" si="14"/>
        <v>0</v>
      </c>
      <c r="G64" s="328"/>
      <c r="H64" s="328">
        <v>0</v>
      </c>
      <c r="I64" s="328"/>
      <c r="J64" s="328"/>
      <c r="K64" s="328">
        <f t="shared" si="10"/>
        <v>-1.0429599751090703E-3</v>
      </c>
      <c r="L64" s="328">
        <f>+'AM Table'!P82</f>
        <v>-1.3404902702296118E-5</v>
      </c>
      <c r="M64" s="328">
        <f>+'AM Table'!Q82</f>
        <v>3.559554047057422E-5</v>
      </c>
      <c r="N64" s="328">
        <f t="shared" si="11"/>
        <v>-1.0651506128773482E-3</v>
      </c>
      <c r="O64" s="333">
        <f t="shared" si="12"/>
        <v>-1.3642469537140586E-3</v>
      </c>
      <c r="P64" s="57"/>
      <c r="Q64" s="57"/>
      <c r="R64" s="57"/>
      <c r="S64" s="57"/>
      <c r="T64" s="57"/>
      <c r="U64" s="57"/>
      <c r="V64" s="57"/>
      <c r="W64" s="334"/>
      <c r="X64" s="334"/>
      <c r="Y64" s="334"/>
      <c r="Z64" s="334"/>
    </row>
    <row r="65" spans="1:26" ht="15" customHeight="1" x14ac:dyDescent="0.25">
      <c r="A65" s="244" t="s">
        <v>155</v>
      </c>
      <c r="B65" s="327">
        <v>1</v>
      </c>
      <c r="C65" s="333">
        <f t="shared" si="9"/>
        <v>-1.0651506128773482E-3</v>
      </c>
      <c r="D65" s="328">
        <f>D64*1.02</f>
        <v>0</v>
      </c>
      <c r="E65" s="328">
        <f>E64*1.02</f>
        <v>0</v>
      </c>
      <c r="F65" s="329">
        <f t="shared" si="14"/>
        <v>0</v>
      </c>
      <c r="G65" s="328"/>
      <c r="H65" s="328">
        <v>0</v>
      </c>
      <c r="I65" s="328"/>
      <c r="J65" s="328"/>
      <c r="K65" s="328">
        <f t="shared" si="10"/>
        <v>-1.0651506128773482E-3</v>
      </c>
      <c r="L65" s="328">
        <f>+'AM Table'!P83</f>
        <v>-1.3762045943370896E-5</v>
      </c>
      <c r="M65" s="328">
        <f>+'AM Table'!Q83</f>
        <v>3.5952683711649E-5</v>
      </c>
      <c r="N65" s="328">
        <f t="shared" si="11"/>
        <v>-1.0873412506456263E-3</v>
      </c>
      <c r="O65" s="333">
        <f t="shared" si="12"/>
        <v>-1.4001996374257077E-3</v>
      </c>
      <c r="P65" s="57"/>
      <c r="Q65" s="57"/>
      <c r="R65" s="57"/>
      <c r="S65" s="57"/>
      <c r="T65" s="57"/>
      <c r="U65" s="57"/>
      <c r="V65" s="57"/>
      <c r="W65" s="334"/>
      <c r="X65" s="334"/>
      <c r="Y65" s="334"/>
      <c r="Z65" s="334"/>
    </row>
    <row r="66" spans="1:26" ht="15" customHeight="1" x14ac:dyDescent="0.25">
      <c r="A66" s="253"/>
      <c r="B66" s="327">
        <v>2</v>
      </c>
      <c r="C66" s="333">
        <f t="shared" si="9"/>
        <v>-1.0873412506456263E-3</v>
      </c>
      <c r="D66" s="328">
        <f t="shared" ref="D66:E68" si="19">D65</f>
        <v>0</v>
      </c>
      <c r="E66" s="328">
        <f t="shared" si="19"/>
        <v>0</v>
      </c>
      <c r="F66" s="329">
        <f t="shared" si="14"/>
        <v>0</v>
      </c>
      <c r="G66" s="328"/>
      <c r="H66" s="328">
        <v>0</v>
      </c>
      <c r="I66" s="328"/>
      <c r="J66" s="328"/>
      <c r="K66" s="328">
        <f t="shared" si="10"/>
        <v>-1.0873412506456263E-3</v>
      </c>
      <c r="L66" s="328">
        <f>+'AM Table'!P84</f>
        <v>-1.4122772534858653E-5</v>
      </c>
      <c r="M66" s="328">
        <f>+'AM Table'!Q84</f>
        <v>3.6313410303136759E-5</v>
      </c>
      <c r="N66" s="328">
        <f t="shared" si="11"/>
        <v>-1.1095318884139045E-3</v>
      </c>
      <c r="O66" s="333">
        <f t="shared" si="12"/>
        <v>-1.4365130477288445E-3</v>
      </c>
      <c r="P66" s="57"/>
      <c r="Q66" s="57"/>
      <c r="R66" s="57"/>
      <c r="S66" s="57"/>
      <c r="T66" s="57"/>
      <c r="U66" s="57"/>
      <c r="V66" s="57"/>
      <c r="W66" s="334"/>
      <c r="X66" s="334"/>
      <c r="Y66" s="334"/>
      <c r="Z66" s="334"/>
    </row>
    <row r="67" spans="1:26" ht="15" customHeight="1" x14ac:dyDescent="0.25">
      <c r="A67" s="253"/>
      <c r="B67" s="327">
        <v>3</v>
      </c>
      <c r="C67" s="333">
        <f t="shared" si="9"/>
        <v>-1.1095318884139045E-3</v>
      </c>
      <c r="D67" s="328">
        <f t="shared" si="19"/>
        <v>0</v>
      </c>
      <c r="E67" s="328">
        <f t="shared" si="19"/>
        <v>0</v>
      </c>
      <c r="F67" s="329">
        <f t="shared" si="14"/>
        <v>0</v>
      </c>
      <c r="G67" s="328"/>
      <c r="H67" s="328">
        <v>0</v>
      </c>
      <c r="I67" s="328"/>
      <c r="J67" s="328"/>
      <c r="K67" s="328">
        <f t="shared" si="10"/>
        <v>-1.1095318884139045E-3</v>
      </c>
      <c r="L67" s="328">
        <f>+'AM Table'!P85</f>
        <v>-1.4487118429841246E-5</v>
      </c>
      <c r="M67" s="328">
        <f>+'AM Table'!Q85</f>
        <v>3.6677756198119356E-5</v>
      </c>
      <c r="N67" s="328">
        <f t="shared" si="11"/>
        <v>-1.1317225261821824E-3</v>
      </c>
      <c r="O67" s="333">
        <f t="shared" si="12"/>
        <v>-1.4731908039269637E-3</v>
      </c>
      <c r="P67" s="57"/>
      <c r="Q67" s="57"/>
      <c r="R67" s="57"/>
      <c r="S67" s="57"/>
      <c r="T67" s="57"/>
      <c r="U67" s="57"/>
      <c r="V67" s="57"/>
      <c r="W67" s="334"/>
      <c r="X67" s="334"/>
      <c r="Y67" s="334"/>
      <c r="Z67" s="334"/>
    </row>
    <row r="68" spans="1:26" ht="15" customHeight="1" x14ac:dyDescent="0.25">
      <c r="A68" s="161"/>
      <c r="B68" s="327">
        <v>4</v>
      </c>
      <c r="C68" s="333">
        <f t="shared" si="9"/>
        <v>-1.1317225261821824E-3</v>
      </c>
      <c r="D68" s="328">
        <f t="shared" si="19"/>
        <v>0</v>
      </c>
      <c r="E68" s="328">
        <f t="shared" si="19"/>
        <v>0</v>
      </c>
      <c r="F68" s="329">
        <f t="shared" si="14"/>
        <v>0</v>
      </c>
      <c r="G68" s="328"/>
      <c r="H68" s="328">
        <v>0</v>
      </c>
      <c r="I68" s="328"/>
      <c r="J68" s="328"/>
      <c r="K68" s="328">
        <f t="shared" si="10"/>
        <v>-1.1317225261821824E-3</v>
      </c>
      <c r="L68" s="328">
        <f>+'AM Table'!P86</f>
        <v>-1.4855119942131127E-5</v>
      </c>
      <c r="M68" s="328">
        <f>+'AM Table'!Q86</f>
        <v>3.7045757710409229E-5</v>
      </c>
      <c r="N68" s="328">
        <f t="shared" si="11"/>
        <v>-1.1539131639504605E-3</v>
      </c>
      <c r="O68" s="333">
        <f t="shared" si="12"/>
        <v>-1.510236561637373E-3</v>
      </c>
      <c r="P68" s="57"/>
      <c r="Q68" s="57"/>
      <c r="R68" s="57"/>
      <c r="S68" s="57"/>
      <c r="T68" s="57"/>
      <c r="U68" s="57"/>
      <c r="V68" s="57"/>
      <c r="W68" s="334"/>
      <c r="X68" s="334"/>
      <c r="Y68" s="334"/>
      <c r="Z68" s="334"/>
    </row>
    <row r="69" spans="1:26" ht="15" customHeight="1" x14ac:dyDescent="0.25">
      <c r="A69" s="244" t="s">
        <v>156</v>
      </c>
      <c r="B69" s="327">
        <v>1</v>
      </c>
      <c r="C69" s="333">
        <f t="shared" si="9"/>
        <v>-1.1539131639504605E-3</v>
      </c>
      <c r="D69" s="328">
        <f>D68*1.02</f>
        <v>0</v>
      </c>
      <c r="E69" s="328">
        <f>E68*1.02</f>
        <v>0</v>
      </c>
      <c r="F69" s="329">
        <f t="shared" si="14"/>
        <v>0</v>
      </c>
      <c r="G69" s="328"/>
      <c r="H69" s="328">
        <v>0</v>
      </c>
      <c r="I69" s="328"/>
      <c r="J69" s="328"/>
      <c r="K69" s="328">
        <f t="shared" si="10"/>
        <v>-1.1539131639504605E-3</v>
      </c>
      <c r="L69" s="328">
        <f>+'AM Table'!P87</f>
        <v>-1.5226813749890666E-5</v>
      </c>
      <c r="M69" s="328">
        <f>+'AM Table'!Q87</f>
        <v>3.7417451518168771E-5</v>
      </c>
      <c r="N69" s="328">
        <f t="shared" si="11"/>
        <v>-1.1761038017187387E-3</v>
      </c>
      <c r="O69" s="333">
        <f t="shared" si="12"/>
        <v>-1.5476540131555418E-3</v>
      </c>
      <c r="P69" s="57"/>
      <c r="Q69" s="57"/>
      <c r="R69" s="57"/>
      <c r="S69" s="57"/>
      <c r="T69" s="57"/>
      <c r="U69" s="57"/>
      <c r="V69" s="57"/>
      <c r="W69" s="334"/>
      <c r="X69" s="334"/>
      <c r="Y69" s="334"/>
      <c r="Z69" s="334"/>
    </row>
    <row r="70" spans="1:26" ht="15" customHeight="1" x14ac:dyDescent="0.25">
      <c r="A70" s="337"/>
      <c r="B70" s="327">
        <v>2</v>
      </c>
      <c r="C70" s="333">
        <f t="shared" si="9"/>
        <v>-1.1761038017187387E-3</v>
      </c>
      <c r="D70" s="328">
        <f t="shared" ref="D70:E72" si="20">D69</f>
        <v>0</v>
      </c>
      <c r="E70" s="328">
        <f t="shared" si="20"/>
        <v>0</v>
      </c>
      <c r="F70" s="329">
        <f t="shared" si="14"/>
        <v>0</v>
      </c>
      <c r="G70" s="328"/>
      <c r="H70" s="328">
        <v>0</v>
      </c>
      <c r="I70" s="328"/>
      <c r="J70" s="328"/>
      <c r="K70" s="328">
        <f t="shared" si="10"/>
        <v>-1.1761038017187387E-3</v>
      </c>
      <c r="L70" s="328">
        <f>+'AM Table'!P88</f>
        <v>-1.5602236899287829E-5</v>
      </c>
      <c r="M70" s="328">
        <f>+'AM Table'!Q88</f>
        <v>3.7792874667565935E-5</v>
      </c>
      <c r="N70" s="328">
        <f t="shared" si="11"/>
        <v>-1.1982944394870166E-3</v>
      </c>
      <c r="O70" s="333">
        <f t="shared" si="12"/>
        <v>-1.5854468878231077E-3</v>
      </c>
      <c r="P70" s="57"/>
      <c r="Q70" s="57"/>
      <c r="R70" s="57"/>
      <c r="S70" s="57"/>
      <c r="T70" s="57"/>
      <c r="U70" s="57"/>
      <c r="V70" s="57"/>
      <c r="W70" s="334"/>
      <c r="X70" s="334"/>
      <c r="Y70" s="334"/>
      <c r="Z70" s="334"/>
    </row>
    <row r="71" spans="1:26" ht="15" customHeight="1" x14ac:dyDescent="0.25">
      <c r="A71" s="253"/>
      <c r="B71" s="327">
        <v>3</v>
      </c>
      <c r="C71" s="333">
        <f t="shared" si="9"/>
        <v>-1.1982944394870166E-3</v>
      </c>
      <c r="D71" s="328">
        <f t="shared" si="20"/>
        <v>0</v>
      </c>
      <c r="E71" s="328">
        <f t="shared" si="20"/>
        <v>0</v>
      </c>
      <c r="F71" s="329">
        <f t="shared" si="14"/>
        <v>0</v>
      </c>
      <c r="G71" s="328"/>
      <c r="H71" s="328">
        <v>0</v>
      </c>
      <c r="I71" s="328"/>
      <c r="J71" s="328"/>
      <c r="K71" s="328">
        <f t="shared" si="10"/>
        <v>-1.1982944394870166E-3</v>
      </c>
      <c r="L71" s="328">
        <f>+'AM Table'!P89</f>
        <v>-1.5981426808188508E-5</v>
      </c>
      <c r="M71" s="328">
        <f>+'AM Table'!Q89</f>
        <v>3.817206457646661E-5</v>
      </c>
      <c r="N71" s="328">
        <f t="shared" si="11"/>
        <v>-1.2204850772552945E-3</v>
      </c>
      <c r="O71" s="333">
        <f t="shared" si="12"/>
        <v>-1.6236189523995742E-3</v>
      </c>
      <c r="P71" s="57"/>
      <c r="Q71" s="57"/>
      <c r="R71" s="57"/>
      <c r="S71" s="57"/>
      <c r="T71" s="57"/>
      <c r="U71" s="57"/>
      <c r="V71" s="57"/>
      <c r="W71" s="334"/>
      <c r="X71" s="334"/>
      <c r="Y71" s="334"/>
      <c r="Z71" s="334"/>
    </row>
    <row r="72" spans="1:26" ht="15" customHeight="1" x14ac:dyDescent="0.25">
      <c r="A72" s="161"/>
      <c r="B72" s="327">
        <v>4</v>
      </c>
      <c r="C72" s="333">
        <f t="shared" si="9"/>
        <v>-1.2204850772552945E-3</v>
      </c>
      <c r="D72" s="328">
        <f t="shared" si="20"/>
        <v>0</v>
      </c>
      <c r="E72" s="328">
        <f t="shared" si="20"/>
        <v>0</v>
      </c>
      <c r="F72" s="329">
        <f t="shared" si="14"/>
        <v>0</v>
      </c>
      <c r="G72" s="328"/>
      <c r="H72" s="328">
        <v>0</v>
      </c>
      <c r="I72" s="328"/>
      <c r="J72" s="328"/>
      <c r="K72" s="328">
        <f t="shared" si="10"/>
        <v>-1.2204850772552945E-3</v>
      </c>
      <c r="L72" s="328">
        <f>+'AM Table'!P90</f>
        <v>-1.6364421269885893E-5</v>
      </c>
      <c r="M72" s="328">
        <f>+'AM Table'!Q90</f>
        <v>3.8555059038163992E-5</v>
      </c>
      <c r="N72" s="328">
        <f t="shared" si="11"/>
        <v>-1.2426757150235724E-3</v>
      </c>
      <c r="O72" s="333">
        <f t="shared" si="12"/>
        <v>-1.6621740114377381E-3</v>
      </c>
      <c r="P72" s="57"/>
      <c r="Q72" s="57"/>
      <c r="R72" s="57"/>
      <c r="S72" s="57"/>
      <c r="T72" s="57"/>
      <c r="U72" s="57"/>
      <c r="V72" s="57"/>
      <c r="W72" s="334"/>
      <c r="X72" s="334"/>
      <c r="Y72" s="334"/>
      <c r="Z72" s="334"/>
    </row>
    <row r="73" spans="1:26" ht="15" customHeight="1" x14ac:dyDescent="0.25">
      <c r="A73" s="244" t="s">
        <v>157</v>
      </c>
      <c r="B73" s="327">
        <v>1</v>
      </c>
      <c r="C73" s="333">
        <f t="shared" si="9"/>
        <v>-1.2426757150235724E-3</v>
      </c>
      <c r="D73" s="328">
        <f>D72*1.02</f>
        <v>0</v>
      </c>
      <c r="E73" s="328">
        <f>E72*1.02</f>
        <v>0</v>
      </c>
      <c r="F73" s="329">
        <f t="shared" si="14"/>
        <v>0</v>
      </c>
      <c r="G73" s="328"/>
      <c r="H73" s="328">
        <v>0</v>
      </c>
      <c r="I73" s="328"/>
      <c r="J73" s="328"/>
      <c r="K73" s="328">
        <f t="shared" si="10"/>
        <v>-1.2426757150235724E-3</v>
      </c>
      <c r="L73" s="328">
        <f>+'AM Table'!P91</f>
        <v>-1.6751258456867286E-5</v>
      </c>
      <c r="M73" s="328">
        <f>+'AM Table'!Q91</f>
        <v>3.8941896225145392E-5</v>
      </c>
      <c r="N73" s="328">
        <f t="shared" si="11"/>
        <v>-1.2648663527918505E-3</v>
      </c>
      <c r="O73" s="333">
        <f t="shared" si="12"/>
        <v>-1.7011159076628834E-3</v>
      </c>
      <c r="P73" s="57"/>
      <c r="Q73" s="57"/>
      <c r="R73" s="57"/>
      <c r="S73" s="57"/>
      <c r="T73" s="57"/>
      <c r="U73" s="57"/>
      <c r="V73" s="57"/>
      <c r="W73" s="334"/>
      <c r="X73" s="334"/>
      <c r="Y73" s="334"/>
      <c r="Z73" s="334"/>
    </row>
    <row r="74" spans="1:26" ht="15" customHeight="1" x14ac:dyDescent="0.25">
      <c r="A74" s="337"/>
      <c r="B74" s="327">
        <v>2</v>
      </c>
      <c r="C74" s="333">
        <f t="shared" si="9"/>
        <v>-1.2648663527918505E-3</v>
      </c>
      <c r="D74" s="328">
        <f>D73</f>
        <v>0</v>
      </c>
      <c r="E74" s="328">
        <f>E73</f>
        <v>0</v>
      </c>
      <c r="F74" s="329">
        <f t="shared" si="14"/>
        <v>0</v>
      </c>
      <c r="G74" s="328"/>
      <c r="H74" s="328">
        <v>0</v>
      </c>
      <c r="I74" s="328"/>
      <c r="J74" s="328"/>
      <c r="K74" s="328">
        <f t="shared" si="10"/>
        <v>-1.2648663527918505E-3</v>
      </c>
      <c r="L74" s="328">
        <f>+'AM Table'!P92</f>
        <v>-1.7141976924618699E-5</v>
      </c>
      <c r="M74" s="328">
        <f>+'AM Table'!Q92</f>
        <v>3.9332614692896805E-5</v>
      </c>
      <c r="N74" s="328">
        <f t="shared" si="11"/>
        <v>-1.2870569905601287E-3</v>
      </c>
      <c r="O74" s="333">
        <f t="shared" si="12"/>
        <v>-1.7404485223557803E-3</v>
      </c>
      <c r="P74" s="57"/>
      <c r="Q74" s="57"/>
      <c r="R74" s="57"/>
      <c r="S74" s="57"/>
      <c r="T74" s="57"/>
      <c r="U74" s="57"/>
      <c r="V74" s="57"/>
      <c r="W74" s="334"/>
      <c r="X74" s="334"/>
      <c r="Y74" s="334"/>
      <c r="Z74" s="334"/>
    </row>
    <row r="75" spans="1:26" ht="15" customHeight="1" x14ac:dyDescent="0.25">
      <c r="A75" s="337"/>
      <c r="B75" s="327">
        <v>3</v>
      </c>
      <c r="C75" s="333">
        <f t="shared" ref="C75:C76" si="21">+N74</f>
        <v>-1.2870569905601287E-3</v>
      </c>
      <c r="D75" s="328">
        <f t="shared" ref="D75:D76" si="22">D74</f>
        <v>0</v>
      </c>
      <c r="E75" s="328">
        <f t="shared" ref="E75:E76" si="23">E74</f>
        <v>0</v>
      </c>
      <c r="F75" s="329">
        <f t="shared" si="14"/>
        <v>0</v>
      </c>
      <c r="G75" s="328"/>
      <c r="H75" s="328">
        <v>0</v>
      </c>
      <c r="I75" s="328"/>
      <c r="J75" s="328"/>
      <c r="K75" s="328">
        <f t="shared" ref="K75:K76" si="24">+C75+D75-E75+F75+I75-J75-G75-H75</f>
        <v>-1.2870569905601287E-3</v>
      </c>
      <c r="L75" s="328">
        <f>+'AM Table'!P93</f>
        <v>-1.7536615615467606E-5</v>
      </c>
      <c r="M75" s="328">
        <f>+'AM Table'!Q93</f>
        <v>3.9727253383745715E-5</v>
      </c>
      <c r="N75" s="328">
        <f t="shared" ref="N75:N76" si="25">+K75-L75-M75</f>
        <v>-1.3092476283284068E-3</v>
      </c>
      <c r="O75" s="333">
        <f t="shared" ref="O75:O76" si="26">+O74+I75-M75</f>
        <v>-1.7801757757395259E-3</v>
      </c>
      <c r="P75" s="57"/>
      <c r="Q75" s="57"/>
      <c r="R75" s="57"/>
      <c r="S75" s="57"/>
      <c r="T75" s="57"/>
      <c r="U75" s="57"/>
      <c r="V75" s="57"/>
      <c r="W75" s="334"/>
      <c r="X75" s="334"/>
      <c r="Y75" s="334"/>
      <c r="Z75" s="334"/>
    </row>
    <row r="76" spans="1:26" ht="15" customHeight="1" x14ac:dyDescent="0.25">
      <c r="A76" s="337"/>
      <c r="B76" s="327">
        <v>4</v>
      </c>
      <c r="C76" s="333">
        <f t="shared" si="21"/>
        <v>-1.3092476283284068E-3</v>
      </c>
      <c r="D76" s="328">
        <f t="shared" si="22"/>
        <v>0</v>
      </c>
      <c r="E76" s="328">
        <f t="shared" si="23"/>
        <v>0</v>
      </c>
      <c r="F76" s="328">
        <f t="shared" si="14"/>
        <v>0</v>
      </c>
      <c r="G76" s="329"/>
      <c r="H76" s="328">
        <v>0</v>
      </c>
      <c r="I76" s="328"/>
      <c r="J76" s="328"/>
      <c r="K76" s="328">
        <f t="shared" si="24"/>
        <v>-1.3092476283284068E-3</v>
      </c>
      <c r="L76" s="328">
        <f>+'AM Table'!P94</f>
        <v>-1.7935213862464278E-5</v>
      </c>
      <c r="M76" s="328">
        <f>+'AM Table'!Q94</f>
        <v>4.012585163074238E-5</v>
      </c>
      <c r="N76" s="328">
        <f t="shared" si="25"/>
        <v>-1.3314382660966847E-3</v>
      </c>
      <c r="O76" s="333">
        <f t="shared" si="26"/>
        <v>-1.8203016273702682E-3</v>
      </c>
      <c r="P76" s="57"/>
      <c r="Q76" s="57"/>
      <c r="R76" s="57"/>
      <c r="S76" s="57"/>
      <c r="T76" s="57"/>
      <c r="U76" s="57"/>
      <c r="V76" s="57"/>
      <c r="W76" s="334"/>
      <c r="X76" s="334"/>
      <c r="Y76" s="334"/>
      <c r="Z76" s="334"/>
    </row>
    <row r="77" spans="1:26" ht="15" customHeight="1" x14ac:dyDescent="0.25">
      <c r="A77" s="338"/>
      <c r="B77" s="244"/>
      <c r="C77" s="334"/>
      <c r="D77" s="334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4"/>
      <c r="P77" s="57"/>
      <c r="Q77" s="57"/>
      <c r="R77" s="57"/>
      <c r="S77" s="57"/>
      <c r="T77" s="57"/>
      <c r="U77" s="57"/>
      <c r="V77" s="57"/>
      <c r="W77" s="57"/>
      <c r="X77" s="334"/>
      <c r="Y77" s="334"/>
      <c r="Z77" s="334"/>
    </row>
    <row r="78" spans="1:26" ht="15" customHeight="1" x14ac:dyDescent="0.25">
      <c r="A78" s="338"/>
      <c r="B78" s="244"/>
      <c r="C78" s="3" t="s">
        <v>158</v>
      </c>
      <c r="D78" s="334">
        <f t="shared" ref="D78:J78" si="27">SUM(D11:D76)</f>
        <v>0</v>
      </c>
      <c r="E78" s="334">
        <f t="shared" si="27"/>
        <v>0</v>
      </c>
      <c r="F78" s="334">
        <f t="shared" si="27"/>
        <v>0</v>
      </c>
      <c r="G78" s="334">
        <f t="shared" si="27"/>
        <v>0</v>
      </c>
      <c r="H78" s="334">
        <f t="shared" si="27"/>
        <v>0</v>
      </c>
      <c r="I78" s="334">
        <f t="shared" si="27"/>
        <v>0</v>
      </c>
      <c r="J78" s="334">
        <f t="shared" si="27"/>
        <v>0</v>
      </c>
      <c r="K78" s="334"/>
      <c r="L78" s="334">
        <f>SUM(L11:L76)</f>
        <v>-4.8886336127358274E-4</v>
      </c>
      <c r="M78" s="334">
        <f>SUM(M11:M76)</f>
        <v>1.8203016273702682E-3</v>
      </c>
      <c r="N78" s="42">
        <f>+C12+D78-E78+F78-G78-H78+I78-J78-L78-M78-N76+G12</f>
        <v>-6.5052130349130266E-19</v>
      </c>
      <c r="O78" s="334"/>
      <c r="P78" s="57"/>
      <c r="Q78" s="57"/>
      <c r="R78" s="57"/>
      <c r="S78" s="57"/>
      <c r="T78" s="57"/>
      <c r="U78" s="57"/>
      <c r="V78" s="57"/>
      <c r="W78" s="57"/>
      <c r="X78" s="334"/>
      <c r="Y78" s="334"/>
      <c r="Z78" s="334"/>
    </row>
    <row r="79" spans="1:26" ht="15" customHeight="1" x14ac:dyDescent="0.25">
      <c r="A79" s="338"/>
      <c r="B79" s="244"/>
      <c r="C79" s="334"/>
      <c r="D79" s="334"/>
      <c r="E79" s="334"/>
      <c r="F79" s="334"/>
      <c r="G79" s="334"/>
      <c r="H79" s="334"/>
      <c r="I79" s="334" t="s">
        <v>159</v>
      </c>
      <c r="J79" s="334" t="s">
        <v>160</v>
      </c>
      <c r="K79" s="334"/>
      <c r="L79" s="334"/>
      <c r="M79" s="334"/>
      <c r="N79" s="43" t="s">
        <v>161</v>
      </c>
      <c r="O79" s="334"/>
      <c r="P79" s="57"/>
      <c r="Q79" s="57"/>
      <c r="R79" s="57"/>
      <c r="S79" s="57"/>
      <c r="T79" s="57"/>
      <c r="U79" s="57"/>
      <c r="V79" s="57"/>
      <c r="W79" s="57"/>
      <c r="X79" s="334"/>
      <c r="Y79" s="334"/>
      <c r="Z79" s="334"/>
    </row>
    <row r="80" spans="1:26" ht="15" customHeight="1" x14ac:dyDescent="0.25">
      <c r="A80" s="338"/>
      <c r="B80" s="244"/>
      <c r="C80" s="334"/>
      <c r="D80" s="334"/>
      <c r="E80" s="334"/>
      <c r="F80" s="334"/>
      <c r="G80" s="334"/>
      <c r="H80" s="334">
        <f>+'Existing loan payments'!L13-H78</f>
        <v>0</v>
      </c>
      <c r="I80" s="334">
        <f>+'Cash on Hand'!K27/1000</f>
        <v>0</v>
      </c>
      <c r="J80" s="334">
        <f>('Project Costs'!G34)/1000</f>
        <v>0</v>
      </c>
      <c r="K80" s="334"/>
      <c r="L80" s="334"/>
      <c r="M80" s="334"/>
      <c r="N80" s="334"/>
      <c r="O80" s="334"/>
      <c r="P80" s="57"/>
      <c r="Q80" s="57"/>
      <c r="R80" s="57"/>
      <c r="S80" s="57"/>
      <c r="T80" s="57"/>
      <c r="U80" s="57"/>
      <c r="V80" s="57"/>
      <c r="W80" s="57"/>
      <c r="X80" s="334"/>
      <c r="Y80" s="334"/>
      <c r="Z80" s="334"/>
    </row>
    <row r="81" spans="1:26" ht="15" customHeight="1" x14ac:dyDescent="0.25">
      <c r="A81" s="338"/>
      <c r="B81" s="244"/>
      <c r="C81" s="334"/>
      <c r="D81" s="334"/>
      <c r="E81" s="334"/>
      <c r="F81" s="334"/>
      <c r="G81" s="334"/>
      <c r="H81" s="334"/>
      <c r="I81" s="42">
        <f>+'AM Table'!C8-I78</f>
        <v>1E-3</v>
      </c>
      <c r="J81" s="42">
        <f>+J78-J80</f>
        <v>0</v>
      </c>
      <c r="K81" s="42" t="s">
        <v>161</v>
      </c>
      <c r="L81" s="334"/>
      <c r="M81" s="334"/>
      <c r="N81" s="334"/>
      <c r="O81" s="334"/>
      <c r="P81" s="57"/>
      <c r="Q81" s="57"/>
      <c r="R81" s="57"/>
      <c r="S81" s="57"/>
      <c r="T81" s="57"/>
      <c r="U81" s="57"/>
      <c r="V81" s="57"/>
      <c r="W81" s="57"/>
      <c r="X81" s="334"/>
      <c r="Y81" s="334"/>
      <c r="Z81" s="334"/>
    </row>
    <row r="82" spans="1:26" ht="15" customHeight="1" x14ac:dyDescent="0.25">
      <c r="A82" s="338"/>
      <c r="B82" s="244"/>
      <c r="C82" s="334"/>
      <c r="D82" s="334"/>
      <c r="E82" s="334"/>
      <c r="F82" s="334"/>
      <c r="G82" s="334"/>
      <c r="H82" s="334"/>
      <c r="I82" s="334"/>
      <c r="J82" s="334"/>
      <c r="K82" s="334"/>
      <c r="L82" s="334"/>
      <c r="M82" s="334"/>
      <c r="N82" s="334"/>
      <c r="O82" s="334"/>
      <c r="P82" s="57"/>
      <c r="Q82" s="57"/>
      <c r="R82" s="57"/>
      <c r="S82" s="57"/>
      <c r="T82" s="57"/>
      <c r="U82" s="57"/>
      <c r="V82" s="57"/>
      <c r="W82" s="57"/>
      <c r="X82" s="334"/>
      <c r="Y82" s="334"/>
      <c r="Z82" s="334"/>
    </row>
    <row r="83" spans="1:26" ht="15" customHeight="1" x14ac:dyDescent="0.25">
      <c r="A83" s="338"/>
      <c r="B83" s="244"/>
      <c r="C83" s="334"/>
      <c r="D83" s="334"/>
      <c r="E83" s="334"/>
      <c r="F83" s="334"/>
      <c r="G83" s="334"/>
      <c r="H83" s="334"/>
      <c r="I83" s="334"/>
      <c r="J83" s="334"/>
      <c r="K83" s="334"/>
      <c r="L83" s="334"/>
      <c r="M83" s="334"/>
      <c r="N83" s="334"/>
      <c r="O83" s="334"/>
      <c r="P83" s="57"/>
      <c r="Q83" s="57"/>
      <c r="R83" s="57"/>
      <c r="S83" s="57"/>
      <c r="T83" s="57"/>
      <c r="U83" s="57"/>
      <c r="V83" s="57"/>
      <c r="W83" s="57"/>
      <c r="X83" s="334"/>
      <c r="Y83" s="334"/>
      <c r="Z83" s="334"/>
    </row>
    <row r="84" spans="1:26" ht="15" customHeight="1" x14ac:dyDescent="0.25">
      <c r="A84" s="338"/>
      <c r="B84" s="244"/>
      <c r="C84" s="334"/>
      <c r="D84" s="334"/>
      <c r="E84" s="334"/>
      <c r="F84" s="334"/>
      <c r="G84" s="334"/>
      <c r="H84" s="334"/>
      <c r="I84" s="334"/>
      <c r="J84" s="334"/>
      <c r="K84" s="334"/>
      <c r="L84" s="334"/>
      <c r="M84" s="334"/>
      <c r="N84" s="334"/>
      <c r="O84" s="334"/>
      <c r="P84" s="57"/>
      <c r="Q84" s="57"/>
      <c r="R84" s="57"/>
      <c r="S84" s="57"/>
      <c r="T84" s="57"/>
      <c r="U84" s="57"/>
      <c r="V84" s="57"/>
      <c r="W84" s="57"/>
      <c r="X84" s="334"/>
      <c r="Y84" s="334"/>
      <c r="Z84" s="334"/>
    </row>
    <row r="85" spans="1:26" ht="15" customHeight="1" x14ac:dyDescent="0.25">
      <c r="A85" s="338"/>
      <c r="B85" s="244"/>
      <c r="C85" s="334"/>
      <c r="D85" s="334"/>
      <c r="E85" s="334"/>
      <c r="F85" s="334"/>
      <c r="G85" s="334"/>
      <c r="H85" s="334"/>
      <c r="I85" s="334"/>
      <c r="J85" s="334"/>
      <c r="K85" s="334"/>
      <c r="L85" s="334"/>
      <c r="M85" s="334"/>
      <c r="N85" s="334"/>
      <c r="O85" s="334"/>
      <c r="P85" s="57"/>
      <c r="Q85" s="57"/>
      <c r="R85" s="57"/>
      <c r="S85" s="57"/>
      <c r="T85" s="57"/>
      <c r="U85" s="57"/>
      <c r="V85" s="57"/>
      <c r="W85" s="57"/>
      <c r="X85" s="334"/>
      <c r="Y85" s="334"/>
      <c r="Z85" s="334"/>
    </row>
    <row r="86" spans="1:26" ht="15" customHeight="1" x14ac:dyDescent="0.25">
      <c r="A86" s="338"/>
      <c r="B86" s="244"/>
      <c r="C86" s="334"/>
      <c r="D86" s="334"/>
      <c r="E86" s="334"/>
      <c r="F86" s="334"/>
      <c r="G86" s="334"/>
      <c r="H86" s="334"/>
      <c r="I86" s="334"/>
      <c r="J86" s="334"/>
      <c r="K86" s="334"/>
      <c r="L86" s="334"/>
      <c r="M86" s="334"/>
      <c r="N86" s="334"/>
      <c r="O86" s="334"/>
      <c r="P86" s="57"/>
      <c r="Q86" s="57"/>
      <c r="R86" s="57"/>
      <c r="S86" s="57"/>
      <c r="T86" s="57"/>
      <c r="U86" s="57"/>
      <c r="V86" s="57"/>
      <c r="W86" s="57"/>
      <c r="X86" s="334"/>
      <c r="Y86" s="334"/>
      <c r="Z86" s="334"/>
    </row>
    <row r="87" spans="1:26" ht="15" customHeight="1" x14ac:dyDescent="0.25">
      <c r="A87" s="338"/>
      <c r="B87" s="244"/>
      <c r="C87" s="334"/>
      <c r="D87" s="334"/>
      <c r="E87" s="334"/>
      <c r="F87" s="334"/>
      <c r="G87" s="334"/>
      <c r="H87" s="334"/>
      <c r="I87" s="334"/>
      <c r="J87" s="334"/>
      <c r="K87" s="334"/>
      <c r="L87" s="334"/>
      <c r="M87" s="334"/>
      <c r="N87" s="334"/>
      <c r="O87" s="334"/>
      <c r="P87" s="57"/>
      <c r="Q87" s="57"/>
      <c r="R87" s="57"/>
      <c r="S87" s="57"/>
      <c r="T87" s="57"/>
      <c r="U87" s="57"/>
      <c r="V87" s="57"/>
      <c r="W87" s="57"/>
      <c r="X87" s="334"/>
      <c r="Y87" s="334"/>
      <c r="Z87" s="334"/>
    </row>
    <row r="88" spans="1:26" ht="15" customHeight="1" x14ac:dyDescent="0.25">
      <c r="A88" s="338"/>
      <c r="B88" s="244"/>
      <c r="C88" s="334"/>
      <c r="D88" s="334"/>
      <c r="E88" s="334"/>
      <c r="F88" s="334"/>
      <c r="G88" s="334"/>
      <c r="H88" s="334"/>
      <c r="I88" s="334"/>
      <c r="J88" s="334"/>
      <c r="K88" s="334"/>
      <c r="L88" s="334"/>
      <c r="M88" s="334"/>
      <c r="N88" s="334"/>
      <c r="O88" s="334"/>
      <c r="P88" s="57"/>
      <c r="Q88" s="57"/>
      <c r="R88" s="57"/>
      <c r="S88" s="57"/>
      <c r="T88" s="57"/>
      <c r="U88" s="57"/>
      <c r="V88" s="57"/>
      <c r="W88" s="57"/>
      <c r="X88" s="334"/>
      <c r="Y88" s="334"/>
      <c r="Z88" s="334"/>
    </row>
    <row r="89" spans="1:26" ht="15" customHeight="1" x14ac:dyDescent="0.25">
      <c r="A89" s="338"/>
      <c r="B89" s="244"/>
      <c r="C89" s="334"/>
      <c r="D89" s="334"/>
      <c r="E89" s="334"/>
      <c r="F89" s="334"/>
      <c r="G89" s="334"/>
      <c r="H89" s="334"/>
      <c r="I89" s="334"/>
      <c r="J89" s="334"/>
      <c r="K89" s="334"/>
      <c r="L89" s="334"/>
      <c r="M89" s="334"/>
      <c r="N89" s="334"/>
      <c r="O89" s="334"/>
      <c r="P89" s="57"/>
      <c r="Q89" s="57"/>
      <c r="R89" s="57"/>
      <c r="S89" s="57"/>
      <c r="T89" s="57"/>
      <c r="U89" s="57"/>
      <c r="V89" s="57"/>
      <c r="W89" s="57"/>
      <c r="X89" s="334"/>
      <c r="Y89" s="334"/>
      <c r="Z89" s="334"/>
    </row>
    <row r="90" spans="1:26" ht="15" customHeight="1" x14ac:dyDescent="0.25">
      <c r="A90" s="338"/>
      <c r="B90" s="244"/>
      <c r="C90" s="334"/>
      <c r="D90" s="334"/>
      <c r="E90" s="334"/>
      <c r="F90" s="334"/>
      <c r="G90" s="334"/>
      <c r="H90" s="334"/>
      <c r="I90" s="334"/>
      <c r="J90" s="334"/>
      <c r="K90" s="334"/>
      <c r="L90" s="334"/>
      <c r="M90" s="334"/>
      <c r="N90" s="334"/>
      <c r="O90" s="334"/>
      <c r="P90" s="57"/>
      <c r="Q90" s="57"/>
      <c r="R90" s="57"/>
      <c r="S90" s="57"/>
      <c r="T90" s="57"/>
      <c r="U90" s="57"/>
      <c r="V90" s="57"/>
      <c r="W90" s="57"/>
      <c r="X90" s="334"/>
      <c r="Y90" s="334"/>
      <c r="Z90" s="334"/>
    </row>
    <row r="91" spans="1:26" ht="15" customHeight="1" x14ac:dyDescent="0.25">
      <c r="A91" s="338"/>
      <c r="B91" s="244"/>
      <c r="C91" s="334"/>
      <c r="D91" s="334"/>
      <c r="E91" s="334"/>
      <c r="F91" s="334"/>
      <c r="G91" s="334"/>
      <c r="H91" s="334"/>
      <c r="I91" s="334"/>
      <c r="J91" s="334"/>
      <c r="K91" s="334"/>
      <c r="L91" s="334"/>
      <c r="M91" s="334"/>
      <c r="N91" s="334"/>
      <c r="O91" s="334"/>
      <c r="P91" s="57"/>
      <c r="Q91" s="57"/>
      <c r="R91" s="57"/>
      <c r="S91" s="57"/>
      <c r="T91" s="57"/>
      <c r="U91" s="57"/>
      <c r="V91" s="57"/>
      <c r="W91" s="57"/>
      <c r="X91" s="334"/>
      <c r="Y91" s="334"/>
      <c r="Z91" s="334"/>
    </row>
    <row r="92" spans="1:26" ht="15" customHeight="1" x14ac:dyDescent="0.25">
      <c r="A92" s="338"/>
      <c r="B92" s="244"/>
      <c r="C92" s="334"/>
      <c r="D92" s="334"/>
      <c r="E92" s="334"/>
      <c r="F92" s="334"/>
      <c r="G92" s="334"/>
      <c r="H92" s="334"/>
      <c r="I92" s="334"/>
      <c r="J92" s="334"/>
      <c r="K92" s="334"/>
      <c r="L92" s="334"/>
      <c r="M92" s="334"/>
      <c r="N92" s="334"/>
      <c r="O92" s="334"/>
      <c r="P92" s="57"/>
      <c r="Q92" s="57"/>
      <c r="R92" s="57"/>
      <c r="S92" s="57"/>
      <c r="T92" s="57"/>
      <c r="U92" s="57"/>
      <c r="V92" s="57"/>
      <c r="W92" s="57"/>
      <c r="X92" s="334"/>
      <c r="Y92" s="334"/>
      <c r="Z92" s="334"/>
    </row>
    <row r="93" spans="1:26" ht="15" customHeight="1" x14ac:dyDescent="0.25">
      <c r="A93" s="338"/>
      <c r="B93" s="244"/>
      <c r="C93" s="334"/>
      <c r="D93" s="334"/>
      <c r="E93" s="334"/>
      <c r="F93" s="334"/>
      <c r="G93" s="334"/>
      <c r="H93" s="334"/>
      <c r="I93" s="334"/>
      <c r="J93" s="334"/>
      <c r="K93" s="334"/>
      <c r="L93" s="334"/>
      <c r="M93" s="334"/>
      <c r="N93" s="334"/>
      <c r="O93" s="334"/>
      <c r="P93" s="57"/>
      <c r="Q93" s="57"/>
      <c r="R93" s="57"/>
      <c r="S93" s="57"/>
      <c r="T93" s="57"/>
      <c r="U93" s="57"/>
      <c r="V93" s="57"/>
      <c r="W93" s="57"/>
      <c r="X93" s="334"/>
      <c r="Y93" s="334"/>
      <c r="Z93" s="334"/>
    </row>
    <row r="94" spans="1:26" ht="15" customHeight="1" x14ac:dyDescent="0.25">
      <c r="A94" s="338"/>
      <c r="B94" s="244"/>
      <c r="C94" s="334"/>
      <c r="D94" s="334"/>
      <c r="E94" s="334"/>
      <c r="F94" s="334"/>
      <c r="G94" s="334"/>
      <c r="H94" s="334"/>
      <c r="I94" s="334"/>
      <c r="J94" s="334"/>
      <c r="K94" s="334"/>
      <c r="L94" s="334"/>
      <c r="M94" s="334"/>
      <c r="N94" s="334"/>
      <c r="O94" s="334"/>
      <c r="P94" s="57"/>
      <c r="Q94" s="57"/>
      <c r="R94" s="57"/>
      <c r="S94" s="57"/>
      <c r="T94" s="57"/>
      <c r="U94" s="57"/>
      <c r="V94" s="57"/>
      <c r="W94" s="57"/>
      <c r="X94" s="334"/>
      <c r="Y94" s="334"/>
      <c r="Z94" s="334"/>
    </row>
    <row r="95" spans="1:26" ht="15" customHeight="1" x14ac:dyDescent="0.25">
      <c r="A95" s="338"/>
      <c r="B95" s="244"/>
      <c r="C95" s="334"/>
      <c r="D95" s="334"/>
      <c r="E95" s="334"/>
      <c r="F95" s="334"/>
      <c r="G95" s="334"/>
      <c r="H95" s="334"/>
      <c r="I95" s="334"/>
      <c r="J95" s="334"/>
      <c r="K95" s="334"/>
      <c r="L95" s="334"/>
      <c r="M95" s="334"/>
      <c r="N95" s="334"/>
      <c r="O95" s="334"/>
      <c r="P95" s="57"/>
      <c r="Q95" s="57"/>
      <c r="R95" s="57"/>
      <c r="S95" s="57"/>
      <c r="T95" s="57"/>
      <c r="U95" s="57"/>
      <c r="V95" s="57"/>
      <c r="W95" s="57"/>
      <c r="X95" s="334"/>
      <c r="Y95" s="334"/>
      <c r="Z95" s="334"/>
    </row>
    <row r="96" spans="1:26" ht="15" customHeight="1" x14ac:dyDescent="0.25">
      <c r="A96" s="338"/>
      <c r="B96" s="244"/>
      <c r="C96" s="334"/>
      <c r="D96" s="334"/>
      <c r="E96" s="334"/>
      <c r="F96" s="334"/>
      <c r="G96" s="334"/>
      <c r="H96" s="334"/>
      <c r="I96" s="334"/>
      <c r="J96" s="334"/>
      <c r="K96" s="334"/>
      <c r="L96" s="334"/>
      <c r="M96" s="334"/>
      <c r="N96" s="334"/>
      <c r="O96" s="334"/>
      <c r="P96" s="57"/>
      <c r="Q96" s="57"/>
      <c r="R96" s="57"/>
      <c r="S96" s="57"/>
      <c r="T96" s="57"/>
      <c r="U96" s="57"/>
      <c r="V96" s="57"/>
      <c r="W96" s="57"/>
      <c r="X96" s="334"/>
      <c r="Y96" s="334"/>
      <c r="Z96" s="334"/>
    </row>
    <row r="97" spans="1:26" ht="15" customHeight="1" x14ac:dyDescent="0.25">
      <c r="A97" s="338"/>
      <c r="B97" s="244"/>
      <c r="C97" s="334"/>
      <c r="D97" s="334"/>
      <c r="E97" s="334"/>
      <c r="F97" s="334"/>
      <c r="G97" s="334"/>
      <c r="H97" s="334"/>
      <c r="I97" s="334"/>
      <c r="J97" s="334"/>
      <c r="K97" s="334"/>
      <c r="L97" s="334"/>
      <c r="M97" s="334"/>
      <c r="N97" s="334"/>
      <c r="O97" s="334"/>
      <c r="P97" s="57"/>
      <c r="Q97" s="57"/>
      <c r="R97" s="57"/>
      <c r="S97" s="57"/>
      <c r="T97" s="57"/>
      <c r="U97" s="57"/>
      <c r="V97" s="57"/>
      <c r="W97" s="57"/>
      <c r="X97" s="334"/>
      <c r="Y97" s="334"/>
      <c r="Z97" s="334"/>
    </row>
    <row r="98" spans="1:26" ht="15" customHeight="1" x14ac:dyDescent="0.25">
      <c r="A98" s="338"/>
      <c r="B98" s="244"/>
      <c r="C98" s="334"/>
      <c r="D98" s="334"/>
      <c r="E98" s="334"/>
      <c r="F98" s="334"/>
      <c r="G98" s="334"/>
      <c r="H98" s="334"/>
      <c r="I98" s="334"/>
      <c r="J98" s="334"/>
      <c r="K98" s="334"/>
      <c r="L98" s="334"/>
      <c r="M98" s="334"/>
      <c r="N98" s="334"/>
      <c r="O98" s="334"/>
      <c r="P98" s="57"/>
      <c r="Q98" s="57"/>
      <c r="R98" s="57"/>
      <c r="S98" s="57"/>
      <c r="T98" s="57"/>
      <c r="U98" s="57"/>
      <c r="V98" s="57"/>
      <c r="W98" s="57"/>
      <c r="X98" s="334"/>
      <c r="Y98" s="334"/>
      <c r="Z98" s="334"/>
    </row>
    <row r="99" spans="1:26" ht="15" customHeight="1" x14ac:dyDescent="0.25">
      <c r="A99" s="338"/>
      <c r="B99" s="244"/>
      <c r="C99" s="334"/>
      <c r="D99" s="334"/>
      <c r="E99" s="334"/>
      <c r="F99" s="334"/>
      <c r="G99" s="334"/>
      <c r="H99" s="334"/>
      <c r="I99" s="334"/>
      <c r="J99" s="334"/>
      <c r="K99" s="334"/>
      <c r="L99" s="334"/>
      <c r="M99" s="334"/>
      <c r="N99" s="334"/>
      <c r="O99" s="334"/>
      <c r="P99" s="57"/>
      <c r="Q99" s="57"/>
      <c r="R99" s="57"/>
      <c r="S99" s="57"/>
      <c r="T99" s="57"/>
      <c r="U99" s="57"/>
      <c r="V99" s="57"/>
      <c r="W99" s="57"/>
      <c r="X99" s="334"/>
      <c r="Y99" s="334"/>
      <c r="Z99" s="334"/>
    </row>
    <row r="100" spans="1:26" ht="15" customHeight="1" x14ac:dyDescent="0.25">
      <c r="A100" s="338"/>
      <c r="B100" s="244"/>
      <c r="C100" s="334"/>
      <c r="D100" s="334"/>
      <c r="E100" s="334"/>
      <c r="F100" s="334"/>
      <c r="G100" s="334"/>
      <c r="H100" s="334"/>
      <c r="I100" s="334"/>
      <c r="J100" s="334"/>
      <c r="K100" s="334"/>
      <c r="L100" s="334"/>
      <c r="M100" s="334"/>
      <c r="N100" s="334"/>
      <c r="O100" s="334"/>
      <c r="P100" s="57"/>
      <c r="Q100" s="57"/>
      <c r="R100" s="57"/>
      <c r="S100" s="57"/>
      <c r="T100" s="57"/>
      <c r="U100" s="57"/>
      <c r="V100" s="57"/>
      <c r="W100" s="57"/>
      <c r="X100" s="334"/>
      <c r="Y100" s="334"/>
      <c r="Z100" s="334"/>
    </row>
    <row r="101" spans="1:26" ht="15" customHeight="1" x14ac:dyDescent="0.25">
      <c r="A101" s="338"/>
      <c r="B101" s="244"/>
      <c r="C101" s="334"/>
      <c r="D101" s="334"/>
      <c r="E101" s="334"/>
      <c r="F101" s="334"/>
      <c r="G101" s="334"/>
      <c r="H101" s="334"/>
      <c r="I101" s="334"/>
      <c r="J101" s="334"/>
      <c r="K101" s="334"/>
      <c r="L101" s="334"/>
      <c r="M101" s="334"/>
      <c r="N101" s="334"/>
      <c r="O101" s="334"/>
      <c r="P101" s="57"/>
      <c r="Q101" s="57"/>
      <c r="R101" s="57"/>
      <c r="S101" s="57"/>
      <c r="T101" s="57"/>
      <c r="U101" s="57"/>
      <c r="V101" s="57"/>
      <c r="W101" s="57"/>
      <c r="X101" s="334"/>
      <c r="Y101" s="334"/>
      <c r="Z101" s="334"/>
    </row>
    <row r="102" spans="1:26" ht="15" customHeight="1" x14ac:dyDescent="0.25">
      <c r="A102" s="338"/>
      <c r="B102" s="244"/>
      <c r="C102" s="334"/>
      <c r="D102" s="334"/>
      <c r="E102" s="334"/>
      <c r="F102" s="334"/>
      <c r="G102" s="334"/>
      <c r="H102" s="334"/>
      <c r="I102" s="334"/>
      <c r="J102" s="334"/>
      <c r="K102" s="334"/>
      <c r="L102" s="334"/>
      <c r="M102" s="334"/>
      <c r="N102" s="334"/>
      <c r="O102" s="334"/>
      <c r="P102" s="57"/>
      <c r="Q102" s="57"/>
      <c r="R102" s="57"/>
      <c r="S102" s="57"/>
      <c r="T102" s="57"/>
      <c r="U102" s="57"/>
      <c r="V102" s="57"/>
      <c r="W102" s="57"/>
      <c r="X102" s="334"/>
      <c r="Y102" s="334"/>
      <c r="Z102" s="334"/>
    </row>
    <row r="103" spans="1:26" ht="15" customHeight="1" x14ac:dyDescent="0.25">
      <c r="A103" s="338"/>
      <c r="B103" s="244"/>
      <c r="C103" s="334"/>
      <c r="D103" s="334"/>
      <c r="E103" s="334"/>
      <c r="F103" s="334"/>
      <c r="G103" s="334"/>
      <c r="H103" s="334"/>
      <c r="I103" s="334"/>
      <c r="J103" s="334"/>
      <c r="K103" s="334"/>
      <c r="L103" s="334"/>
      <c r="M103" s="334"/>
      <c r="N103" s="334"/>
      <c r="O103" s="334"/>
      <c r="P103" s="57"/>
      <c r="Q103" s="57"/>
      <c r="R103" s="57"/>
      <c r="S103" s="57"/>
      <c r="T103" s="57"/>
      <c r="U103" s="57"/>
      <c r="V103" s="57"/>
      <c r="W103" s="57"/>
      <c r="X103" s="334"/>
      <c r="Y103" s="334"/>
      <c r="Z103" s="334"/>
    </row>
    <row r="104" spans="1:26" ht="15" customHeight="1" x14ac:dyDescent="0.25">
      <c r="A104" s="338"/>
      <c r="B104" s="244"/>
      <c r="C104" s="334"/>
      <c r="D104" s="334"/>
      <c r="E104" s="334"/>
      <c r="F104" s="334"/>
      <c r="G104" s="334"/>
      <c r="H104" s="334"/>
      <c r="I104" s="334"/>
      <c r="J104" s="334"/>
      <c r="K104" s="334"/>
      <c r="L104" s="334"/>
      <c r="M104" s="334"/>
      <c r="N104" s="334"/>
      <c r="O104" s="334"/>
      <c r="P104" s="57"/>
      <c r="Q104" s="57"/>
      <c r="R104" s="57"/>
      <c r="S104" s="57"/>
      <c r="T104" s="57"/>
      <c r="U104" s="57"/>
      <c r="V104" s="57"/>
      <c r="W104" s="57"/>
      <c r="X104" s="334"/>
      <c r="Y104" s="334"/>
      <c r="Z104" s="334"/>
    </row>
    <row r="105" spans="1:26" ht="15" customHeight="1" x14ac:dyDescent="0.25">
      <c r="A105" s="338"/>
      <c r="B105" s="244"/>
      <c r="C105" s="334"/>
      <c r="D105" s="334"/>
      <c r="E105" s="334"/>
      <c r="F105" s="334"/>
      <c r="G105" s="334"/>
      <c r="H105" s="334"/>
      <c r="I105" s="334"/>
      <c r="J105" s="334"/>
      <c r="K105" s="334"/>
      <c r="L105" s="334"/>
      <c r="M105" s="334"/>
      <c r="N105" s="334"/>
      <c r="O105" s="334"/>
      <c r="P105" s="57"/>
      <c r="Q105" s="57"/>
      <c r="R105" s="57"/>
      <c r="S105" s="57"/>
      <c r="T105" s="57"/>
      <c r="U105" s="57"/>
      <c r="V105" s="57"/>
      <c r="W105" s="57"/>
      <c r="X105" s="334"/>
      <c r="Y105" s="334"/>
      <c r="Z105" s="334"/>
    </row>
    <row r="106" spans="1:26" ht="15" customHeight="1" x14ac:dyDescent="0.25">
      <c r="A106" s="338"/>
      <c r="B106" s="244"/>
      <c r="C106" s="334"/>
      <c r="D106" s="334"/>
      <c r="E106" s="334"/>
      <c r="F106" s="334"/>
      <c r="G106" s="334"/>
      <c r="H106" s="334"/>
      <c r="I106" s="334"/>
      <c r="J106" s="334"/>
      <c r="K106" s="334"/>
      <c r="L106" s="334"/>
      <c r="M106" s="334"/>
      <c r="N106" s="334"/>
      <c r="O106" s="334"/>
      <c r="P106" s="57"/>
      <c r="Q106" s="57"/>
      <c r="R106" s="57"/>
      <c r="S106" s="57"/>
      <c r="T106" s="57"/>
      <c r="U106" s="57"/>
      <c r="V106" s="57"/>
      <c r="W106" s="57"/>
      <c r="X106" s="334"/>
      <c r="Y106" s="334"/>
      <c r="Z106" s="334"/>
    </row>
    <row r="107" spans="1:26" ht="15" customHeight="1" x14ac:dyDescent="0.25">
      <c r="A107" s="338"/>
      <c r="B107" s="244"/>
      <c r="C107" s="334"/>
      <c r="D107" s="334"/>
      <c r="E107" s="334"/>
      <c r="F107" s="334"/>
      <c r="G107" s="334"/>
      <c r="H107" s="334"/>
      <c r="I107" s="334"/>
      <c r="J107" s="334"/>
      <c r="K107" s="334"/>
      <c r="L107" s="334"/>
      <c r="M107" s="334"/>
      <c r="N107" s="334"/>
      <c r="O107" s="334"/>
      <c r="P107" s="57"/>
      <c r="Q107" s="57"/>
      <c r="R107" s="57"/>
      <c r="S107" s="57"/>
      <c r="T107" s="57"/>
      <c r="U107" s="57"/>
      <c r="V107" s="57"/>
      <c r="W107" s="57"/>
      <c r="X107" s="334"/>
      <c r="Y107" s="334"/>
      <c r="Z107" s="334"/>
    </row>
    <row r="108" spans="1:26" ht="15" customHeight="1" x14ac:dyDescent="0.25">
      <c r="A108" s="338"/>
      <c r="B108" s="244"/>
      <c r="C108" s="334"/>
      <c r="D108" s="334"/>
      <c r="E108" s="334"/>
      <c r="F108" s="334"/>
      <c r="G108" s="334"/>
      <c r="H108" s="334"/>
      <c r="I108" s="334"/>
      <c r="J108" s="334"/>
      <c r="K108" s="334"/>
      <c r="L108" s="334"/>
      <c r="M108" s="334"/>
      <c r="N108" s="334"/>
      <c r="O108" s="334"/>
      <c r="P108" s="57"/>
      <c r="Q108" s="57"/>
      <c r="R108" s="57"/>
      <c r="S108" s="57"/>
      <c r="T108" s="57"/>
      <c r="U108" s="57"/>
      <c r="V108" s="57"/>
      <c r="W108" s="57"/>
      <c r="X108" s="334"/>
      <c r="Y108" s="334"/>
      <c r="Z108" s="334"/>
    </row>
    <row r="109" spans="1:26" ht="15" customHeight="1" x14ac:dyDescent="0.25">
      <c r="A109" s="338"/>
      <c r="B109" s="244"/>
      <c r="C109" s="334"/>
      <c r="D109" s="334"/>
      <c r="E109" s="334"/>
      <c r="F109" s="334"/>
      <c r="G109" s="334"/>
      <c r="H109" s="334"/>
      <c r="I109" s="334"/>
      <c r="J109" s="334"/>
      <c r="K109" s="334"/>
      <c r="L109" s="334"/>
      <c r="M109" s="334"/>
      <c r="N109" s="334"/>
      <c r="O109" s="334"/>
      <c r="P109" s="57"/>
      <c r="Q109" s="57"/>
      <c r="R109" s="57"/>
      <c r="S109" s="57"/>
      <c r="T109" s="57"/>
      <c r="U109" s="57"/>
      <c r="V109" s="57"/>
      <c r="W109" s="57"/>
      <c r="X109" s="334"/>
      <c r="Y109" s="334"/>
      <c r="Z109" s="334"/>
    </row>
    <row r="110" spans="1:26" ht="15" customHeight="1" x14ac:dyDescent="0.25">
      <c r="A110" s="338"/>
      <c r="B110" s="244"/>
      <c r="C110" s="334"/>
      <c r="D110" s="334"/>
      <c r="E110" s="334"/>
      <c r="F110" s="334"/>
      <c r="G110" s="334"/>
      <c r="H110" s="334"/>
      <c r="I110" s="334"/>
      <c r="J110" s="334"/>
      <c r="K110" s="334"/>
      <c r="L110" s="334"/>
      <c r="M110" s="334"/>
      <c r="N110" s="334"/>
      <c r="O110" s="334"/>
      <c r="P110" s="57"/>
      <c r="Q110" s="57"/>
      <c r="R110" s="57"/>
      <c r="S110" s="57"/>
      <c r="T110" s="57"/>
      <c r="U110" s="57"/>
      <c r="V110" s="57"/>
      <c r="W110" s="57"/>
      <c r="X110" s="334"/>
      <c r="Y110" s="334"/>
      <c r="Z110" s="334"/>
    </row>
    <row r="111" spans="1:26" ht="15" customHeight="1" x14ac:dyDescent="0.25">
      <c r="A111" s="338"/>
      <c r="B111" s="244"/>
      <c r="C111" s="334"/>
      <c r="D111" s="334"/>
      <c r="E111" s="334"/>
      <c r="F111" s="334"/>
      <c r="G111" s="334"/>
      <c r="H111" s="334"/>
      <c r="I111" s="334"/>
      <c r="J111" s="334"/>
      <c r="K111" s="334"/>
      <c r="L111" s="334"/>
      <c r="M111" s="334"/>
      <c r="N111" s="334"/>
      <c r="O111" s="334"/>
      <c r="P111" s="57"/>
      <c r="Q111" s="57"/>
      <c r="R111" s="57"/>
      <c r="S111" s="57"/>
      <c r="T111" s="57"/>
      <c r="U111" s="57"/>
      <c r="V111" s="57"/>
      <c r="W111" s="57"/>
      <c r="X111" s="334"/>
      <c r="Y111" s="334"/>
      <c r="Z111" s="334"/>
    </row>
    <row r="112" spans="1:26" ht="15" customHeight="1" x14ac:dyDescent="0.25">
      <c r="A112" s="338"/>
      <c r="B112" s="244"/>
      <c r="C112" s="334"/>
      <c r="D112" s="334"/>
      <c r="E112" s="334"/>
      <c r="F112" s="334"/>
      <c r="G112" s="334"/>
      <c r="H112" s="334"/>
      <c r="I112" s="334"/>
      <c r="J112" s="334"/>
      <c r="K112" s="334"/>
      <c r="L112" s="334"/>
      <c r="M112" s="334"/>
      <c r="N112" s="334"/>
      <c r="O112" s="334"/>
      <c r="P112" s="57"/>
      <c r="Q112" s="57"/>
      <c r="R112" s="57"/>
      <c r="S112" s="57"/>
      <c r="T112" s="57"/>
      <c r="U112" s="57"/>
      <c r="V112" s="57"/>
      <c r="W112" s="57"/>
      <c r="X112" s="334"/>
      <c r="Y112" s="334"/>
      <c r="Z112" s="334"/>
    </row>
    <row r="113" spans="1:26" ht="15" customHeight="1" x14ac:dyDescent="0.25">
      <c r="A113" s="338"/>
      <c r="B113" s="244"/>
      <c r="C113" s="334"/>
      <c r="D113" s="334"/>
      <c r="E113" s="334"/>
      <c r="F113" s="334"/>
      <c r="G113" s="334"/>
      <c r="H113" s="334"/>
      <c r="I113" s="334"/>
      <c r="J113" s="334"/>
      <c r="K113" s="334"/>
      <c r="L113" s="334"/>
      <c r="M113" s="334"/>
      <c r="N113" s="334"/>
      <c r="O113" s="334"/>
      <c r="P113" s="57"/>
      <c r="Q113" s="57"/>
      <c r="R113" s="57"/>
      <c r="S113" s="57"/>
      <c r="T113" s="57"/>
      <c r="U113" s="57"/>
      <c r="V113" s="57"/>
      <c r="W113" s="57"/>
      <c r="X113" s="334"/>
      <c r="Y113" s="334"/>
      <c r="Z113" s="334"/>
    </row>
    <row r="114" spans="1:26" ht="15" customHeight="1" x14ac:dyDescent="0.25">
      <c r="A114" s="338"/>
      <c r="B114" s="244"/>
      <c r="C114" s="334"/>
      <c r="D114" s="334"/>
      <c r="E114" s="334"/>
      <c r="F114" s="334"/>
      <c r="G114" s="334"/>
      <c r="H114" s="334"/>
      <c r="I114" s="334"/>
      <c r="J114" s="334"/>
      <c r="K114" s="334"/>
      <c r="L114" s="334"/>
      <c r="M114" s="334"/>
      <c r="N114" s="334"/>
      <c r="O114" s="334"/>
      <c r="P114" s="57"/>
      <c r="Q114" s="57"/>
      <c r="R114" s="57"/>
      <c r="S114" s="57"/>
      <c r="T114" s="57"/>
      <c r="U114" s="57"/>
      <c r="V114" s="57"/>
      <c r="W114" s="57"/>
      <c r="X114" s="334"/>
      <c r="Y114" s="334"/>
      <c r="Z114" s="334"/>
    </row>
    <row r="115" spans="1:26" ht="15" customHeight="1" x14ac:dyDescent="0.25">
      <c r="A115" s="338"/>
      <c r="B115" s="244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334"/>
      <c r="Y115" s="334"/>
      <c r="Z115" s="334"/>
    </row>
    <row r="116" spans="1:26" ht="15" customHeight="1" x14ac:dyDescent="0.25">
      <c r="A116" s="338"/>
      <c r="B116" s="244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334"/>
      <c r="Y116" s="334"/>
      <c r="Z116" s="334"/>
    </row>
    <row r="117" spans="1:26" ht="15" customHeight="1" x14ac:dyDescent="0.25">
      <c r="A117" s="338"/>
      <c r="B117" s="244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334"/>
      <c r="Y117" s="334"/>
      <c r="Z117" s="334"/>
    </row>
    <row r="118" spans="1:26" ht="15" customHeight="1" x14ac:dyDescent="0.25">
      <c r="A118" s="338"/>
      <c r="B118" s="244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334"/>
      <c r="Y118" s="334"/>
      <c r="Z118" s="334"/>
    </row>
    <row r="119" spans="1:26" ht="15" customHeight="1" x14ac:dyDescent="0.25">
      <c r="A119" s="338"/>
      <c r="B119" s="244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334"/>
      <c r="Y119" s="334"/>
      <c r="Z119" s="334"/>
    </row>
    <row r="120" spans="1:26" ht="15" customHeight="1" x14ac:dyDescent="0.25">
      <c r="A120" s="338"/>
      <c r="B120" s="244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334"/>
      <c r="Y120" s="334"/>
      <c r="Z120" s="334"/>
    </row>
    <row r="121" spans="1:26" ht="15" customHeight="1" x14ac:dyDescent="0.25">
      <c r="A121" s="338"/>
      <c r="B121" s="244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334"/>
      <c r="Y121" s="334"/>
      <c r="Z121" s="334"/>
    </row>
    <row r="122" spans="1:26" ht="15" customHeight="1" x14ac:dyDescent="0.25">
      <c r="A122" s="338"/>
      <c r="B122" s="244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334"/>
      <c r="Y122" s="334"/>
      <c r="Z122" s="334"/>
    </row>
    <row r="123" spans="1:26" ht="15" customHeight="1" x14ac:dyDescent="0.25">
      <c r="A123" s="338"/>
      <c r="B123" s="244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334"/>
      <c r="Y123" s="334"/>
      <c r="Z123" s="334"/>
    </row>
    <row r="124" spans="1:26" ht="15" customHeight="1" x14ac:dyDescent="0.25">
      <c r="A124" s="338"/>
      <c r="B124" s="244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334"/>
      <c r="Y124" s="334"/>
      <c r="Z124" s="334"/>
    </row>
    <row r="125" spans="1:26" ht="15" customHeight="1" x14ac:dyDescent="0.25">
      <c r="A125" s="338"/>
      <c r="B125" s="244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334"/>
      <c r="Y125" s="334"/>
      <c r="Z125" s="334"/>
    </row>
    <row r="126" spans="1:26" ht="15" customHeight="1" x14ac:dyDescent="0.25">
      <c r="A126" s="338"/>
      <c r="B126" s="244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334"/>
      <c r="Y126" s="334"/>
      <c r="Z126" s="334"/>
    </row>
    <row r="127" spans="1:26" ht="15" customHeight="1" x14ac:dyDescent="0.25">
      <c r="A127" s="338"/>
      <c r="B127" s="244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334"/>
      <c r="Y127" s="334"/>
      <c r="Z127" s="334"/>
    </row>
    <row r="128" spans="1:26" ht="15" customHeight="1" x14ac:dyDescent="0.25">
      <c r="A128" s="338"/>
      <c r="B128" s="244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334"/>
      <c r="Y128" s="334"/>
      <c r="Z128" s="334"/>
    </row>
    <row r="129" spans="1:26" ht="15" customHeight="1" x14ac:dyDescent="0.25">
      <c r="A129" s="338"/>
      <c r="B129" s="244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334"/>
      <c r="Y129" s="334"/>
      <c r="Z129" s="334"/>
    </row>
    <row r="130" spans="1:26" ht="15" customHeight="1" x14ac:dyDescent="0.25">
      <c r="A130" s="338"/>
      <c r="B130" s="244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334"/>
      <c r="Y130" s="334"/>
      <c r="Z130" s="334"/>
    </row>
    <row r="131" spans="1:26" ht="15" customHeight="1" x14ac:dyDescent="0.25">
      <c r="A131" s="338"/>
      <c r="B131" s="244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334"/>
      <c r="Y131" s="334"/>
      <c r="Z131" s="334"/>
    </row>
    <row r="132" spans="1:26" ht="15" customHeight="1" x14ac:dyDescent="0.25">
      <c r="A132" s="338"/>
      <c r="B132" s="244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334"/>
      <c r="Y132" s="334"/>
      <c r="Z132" s="334"/>
    </row>
    <row r="133" spans="1:26" ht="15" customHeight="1" x14ac:dyDescent="0.25">
      <c r="A133" s="338"/>
      <c r="B133" s="244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334"/>
      <c r="Y133" s="334"/>
      <c r="Z133" s="334"/>
    </row>
    <row r="134" spans="1:26" ht="15" customHeight="1" x14ac:dyDescent="0.25">
      <c r="A134" s="338"/>
      <c r="B134" s="244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334"/>
      <c r="Y134" s="334"/>
      <c r="Z134" s="334"/>
    </row>
    <row r="135" spans="1:26" ht="15" customHeight="1" x14ac:dyDescent="0.25">
      <c r="A135" s="338"/>
      <c r="B135" s="244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334"/>
      <c r="Y135" s="334"/>
      <c r="Z135" s="334"/>
    </row>
    <row r="136" spans="1:26" ht="15" customHeight="1" x14ac:dyDescent="0.25">
      <c r="A136" s="338"/>
      <c r="B136" s="244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334"/>
      <c r="Y136" s="334"/>
      <c r="Z136" s="334"/>
    </row>
    <row r="137" spans="1:26" ht="15" customHeight="1" x14ac:dyDescent="0.25">
      <c r="A137" s="338"/>
      <c r="B137" s="244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334"/>
      <c r="Y137" s="334"/>
      <c r="Z137" s="334"/>
    </row>
    <row r="138" spans="1:26" ht="15" customHeight="1" x14ac:dyDescent="0.25">
      <c r="A138" s="338"/>
      <c r="B138" s="244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334"/>
      <c r="Y138" s="334"/>
      <c r="Z138" s="334"/>
    </row>
    <row r="139" spans="1:26" ht="15" customHeight="1" x14ac:dyDescent="0.25">
      <c r="A139" s="338"/>
      <c r="B139" s="244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334"/>
      <c r="Y139" s="334"/>
      <c r="Z139" s="334"/>
    </row>
    <row r="140" spans="1:26" ht="15" customHeight="1" x14ac:dyDescent="0.25">
      <c r="A140" s="338"/>
      <c r="B140" s="244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334"/>
      <c r="Y140" s="334"/>
      <c r="Z140" s="334"/>
    </row>
    <row r="141" spans="1:26" ht="15" customHeight="1" x14ac:dyDescent="0.25">
      <c r="A141" s="338"/>
      <c r="B141" s="244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334"/>
      <c r="Y141" s="334"/>
      <c r="Z141" s="334"/>
    </row>
    <row r="142" spans="1:26" ht="15" customHeight="1" x14ac:dyDescent="0.25">
      <c r="A142" s="338"/>
      <c r="B142" s="244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334"/>
      <c r="Y142" s="334"/>
      <c r="Z142" s="334"/>
    </row>
    <row r="143" spans="1:26" ht="15" customHeight="1" x14ac:dyDescent="0.25">
      <c r="A143" s="338"/>
      <c r="B143" s="244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334"/>
      <c r="Y143" s="334"/>
      <c r="Z143" s="334"/>
    </row>
    <row r="144" spans="1:26" ht="15" customHeight="1" x14ac:dyDescent="0.25">
      <c r="A144" s="338"/>
      <c r="B144" s="244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334"/>
      <c r="Y144" s="334"/>
      <c r="Z144" s="334"/>
    </row>
    <row r="145" spans="1:26" ht="15" customHeight="1" x14ac:dyDescent="0.25">
      <c r="A145" s="338"/>
      <c r="B145" s="244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334"/>
      <c r="Y145" s="334"/>
      <c r="Z145" s="334"/>
    </row>
    <row r="146" spans="1:26" ht="15" customHeight="1" x14ac:dyDescent="0.25">
      <c r="A146" s="338"/>
      <c r="B146" s="244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334"/>
      <c r="Y146" s="334"/>
      <c r="Z146" s="334"/>
    </row>
    <row r="147" spans="1:26" ht="15" customHeight="1" x14ac:dyDescent="0.25">
      <c r="A147" s="338"/>
      <c r="B147" s="244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334"/>
      <c r="Y147" s="334"/>
      <c r="Z147" s="334"/>
    </row>
    <row r="148" spans="1:26" ht="15" customHeight="1" x14ac:dyDescent="0.25">
      <c r="A148" s="338"/>
      <c r="B148" s="244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334"/>
      <c r="Y148" s="334"/>
      <c r="Z148" s="334"/>
    </row>
    <row r="149" spans="1:26" ht="15" customHeight="1" x14ac:dyDescent="0.25">
      <c r="A149" s="338"/>
      <c r="B149" s="244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334"/>
      <c r="Y149" s="334"/>
      <c r="Z149" s="334"/>
    </row>
    <row r="150" spans="1:26" ht="15" customHeight="1" x14ac:dyDescent="0.25">
      <c r="A150" s="338"/>
      <c r="B150" s="244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334"/>
      <c r="Y150" s="334"/>
      <c r="Z150" s="334"/>
    </row>
    <row r="151" spans="1:26" ht="15" customHeight="1" x14ac:dyDescent="0.25">
      <c r="A151" s="338"/>
      <c r="B151" s="244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334"/>
      <c r="Y151" s="334"/>
      <c r="Z151" s="334"/>
    </row>
    <row r="152" spans="1:26" ht="15" customHeight="1" x14ac:dyDescent="0.25">
      <c r="A152" s="338"/>
      <c r="B152" s="244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334"/>
      <c r="Y152" s="334"/>
      <c r="Z152" s="334"/>
    </row>
    <row r="153" spans="1:26" ht="15" customHeight="1" x14ac:dyDescent="0.25">
      <c r="A153" s="338"/>
      <c r="B153" s="244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334"/>
      <c r="Y153" s="334"/>
      <c r="Z153" s="334"/>
    </row>
    <row r="154" spans="1:26" ht="15" customHeight="1" x14ac:dyDescent="0.25">
      <c r="A154" s="338"/>
      <c r="B154" s="244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334"/>
      <c r="Y154" s="334"/>
      <c r="Z154" s="334"/>
    </row>
    <row r="155" spans="1:26" ht="15" customHeight="1" x14ac:dyDescent="0.25">
      <c r="A155" s="338"/>
      <c r="B155" s="244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334"/>
      <c r="Y155" s="334"/>
      <c r="Z155" s="334"/>
    </row>
    <row r="156" spans="1:26" ht="15" customHeight="1" x14ac:dyDescent="0.25">
      <c r="A156" s="338"/>
      <c r="B156" s="244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334"/>
      <c r="Y156" s="334"/>
      <c r="Z156" s="334"/>
    </row>
    <row r="157" spans="1:26" ht="15" customHeight="1" x14ac:dyDescent="0.25">
      <c r="A157" s="338"/>
      <c r="B157" s="244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334"/>
      <c r="Y157" s="334"/>
      <c r="Z157" s="334"/>
    </row>
    <row r="158" spans="1:26" ht="15" customHeight="1" x14ac:dyDescent="0.25">
      <c r="A158" s="338"/>
      <c r="B158" s="244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334"/>
      <c r="Y158" s="334"/>
      <c r="Z158" s="334"/>
    </row>
    <row r="159" spans="1:26" ht="15" customHeight="1" x14ac:dyDescent="0.25">
      <c r="A159" s="338"/>
      <c r="B159" s="244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334"/>
      <c r="Y159" s="334"/>
      <c r="Z159" s="334"/>
    </row>
    <row r="160" spans="1:26" ht="15" customHeight="1" x14ac:dyDescent="0.25">
      <c r="A160" s="338"/>
      <c r="B160" s="244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334"/>
      <c r="Y160" s="334"/>
      <c r="Z160" s="334"/>
    </row>
    <row r="161" spans="1:26" ht="15" customHeight="1" x14ac:dyDescent="0.25">
      <c r="A161" s="338"/>
      <c r="B161" s="244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334"/>
      <c r="Y161" s="334"/>
      <c r="Z161" s="334"/>
    </row>
    <row r="162" spans="1:26" ht="15" customHeight="1" x14ac:dyDescent="0.25">
      <c r="A162" s="338"/>
      <c r="B162" s="244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334"/>
      <c r="Y162" s="334"/>
      <c r="Z162" s="334"/>
    </row>
    <row r="163" spans="1:26" ht="15" customHeight="1" x14ac:dyDescent="0.25">
      <c r="A163" s="338"/>
      <c r="B163" s="244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334"/>
      <c r="Y163" s="334"/>
      <c r="Z163" s="334"/>
    </row>
    <row r="164" spans="1:26" ht="15" customHeight="1" x14ac:dyDescent="0.25">
      <c r="A164" s="338"/>
      <c r="B164" s="244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334"/>
      <c r="Y164" s="334"/>
      <c r="Z164" s="334"/>
    </row>
    <row r="165" spans="1:26" ht="15" customHeight="1" x14ac:dyDescent="0.25">
      <c r="A165" s="338"/>
      <c r="B165" s="244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334"/>
      <c r="Y165" s="334"/>
      <c r="Z165" s="334"/>
    </row>
    <row r="166" spans="1:26" ht="15" customHeight="1" x14ac:dyDescent="0.25">
      <c r="A166" s="338"/>
      <c r="B166" s="244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334"/>
      <c r="Y166" s="334"/>
      <c r="Z166" s="334"/>
    </row>
    <row r="167" spans="1:26" ht="15" customHeight="1" x14ac:dyDescent="0.25">
      <c r="A167" s="338"/>
      <c r="B167" s="244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334"/>
      <c r="Y167" s="334"/>
      <c r="Z167" s="334"/>
    </row>
    <row r="168" spans="1:26" ht="15" customHeight="1" x14ac:dyDescent="0.25">
      <c r="A168" s="338"/>
      <c r="B168" s="244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334"/>
      <c r="Y168" s="334"/>
      <c r="Z168" s="334"/>
    </row>
    <row r="169" spans="1:26" ht="15" customHeight="1" x14ac:dyDescent="0.25">
      <c r="A169" s="338"/>
      <c r="B169" s="244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334"/>
      <c r="Y169" s="334"/>
      <c r="Z169" s="334"/>
    </row>
    <row r="170" spans="1:26" ht="15" customHeight="1" x14ac:dyDescent="0.25">
      <c r="A170" s="338"/>
      <c r="B170" s="244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334"/>
      <c r="Y170" s="334"/>
      <c r="Z170" s="334"/>
    </row>
    <row r="171" spans="1:26" ht="15" customHeight="1" x14ac:dyDescent="0.25">
      <c r="A171" s="338"/>
      <c r="B171" s="244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334"/>
      <c r="Y171" s="334"/>
      <c r="Z171" s="334"/>
    </row>
    <row r="172" spans="1:26" ht="15" customHeight="1" x14ac:dyDescent="0.25">
      <c r="A172" s="338"/>
      <c r="B172" s="244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334"/>
      <c r="Y172" s="334"/>
      <c r="Z172" s="334"/>
    </row>
    <row r="173" spans="1:26" ht="15" customHeight="1" x14ac:dyDescent="0.25">
      <c r="A173" s="338"/>
      <c r="B173" s="244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334"/>
      <c r="Y173" s="334"/>
      <c r="Z173" s="334"/>
    </row>
    <row r="174" spans="1:26" ht="15" customHeight="1" x14ac:dyDescent="0.25">
      <c r="A174" s="338"/>
      <c r="B174" s="244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334"/>
      <c r="Y174" s="334"/>
      <c r="Z174" s="334"/>
    </row>
    <row r="175" spans="1:26" ht="15" customHeight="1" x14ac:dyDescent="0.25">
      <c r="A175" s="338"/>
      <c r="B175" s="244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334"/>
      <c r="Y175" s="334"/>
      <c r="Z175" s="334"/>
    </row>
    <row r="176" spans="1:26" ht="15" customHeight="1" x14ac:dyDescent="0.25">
      <c r="A176" s="338"/>
      <c r="B176" s="244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334"/>
      <c r="Y176" s="334"/>
      <c r="Z176" s="334"/>
    </row>
    <row r="177" spans="1:26" ht="15" customHeight="1" x14ac:dyDescent="0.25">
      <c r="A177" s="338"/>
      <c r="B177" s="244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334"/>
      <c r="Y177" s="334"/>
      <c r="Z177" s="334"/>
    </row>
    <row r="178" spans="1:26" ht="15" customHeight="1" x14ac:dyDescent="0.25">
      <c r="A178" s="338"/>
      <c r="B178" s="244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334"/>
      <c r="Y178" s="334"/>
      <c r="Z178" s="334"/>
    </row>
    <row r="179" spans="1:26" ht="15" customHeight="1" x14ac:dyDescent="0.25">
      <c r="A179" s="338"/>
      <c r="B179" s="244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334"/>
      <c r="Y179" s="334"/>
      <c r="Z179" s="334"/>
    </row>
    <row r="180" spans="1:26" ht="15" customHeight="1" x14ac:dyDescent="0.25">
      <c r="A180" s="338"/>
      <c r="B180" s="244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334"/>
      <c r="Y180" s="334"/>
      <c r="Z180" s="334"/>
    </row>
    <row r="181" spans="1:26" ht="15" customHeight="1" x14ac:dyDescent="0.25">
      <c r="A181" s="338"/>
      <c r="B181" s="244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334"/>
      <c r="Y181" s="334"/>
      <c r="Z181" s="334"/>
    </row>
    <row r="182" spans="1:26" ht="15" customHeight="1" x14ac:dyDescent="0.25">
      <c r="A182" s="338"/>
      <c r="B182" s="244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334"/>
      <c r="Y182" s="334"/>
      <c r="Z182" s="334"/>
    </row>
    <row r="183" spans="1:26" ht="15" customHeight="1" x14ac:dyDescent="0.25">
      <c r="A183" s="338"/>
      <c r="B183" s="244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334"/>
      <c r="Y183" s="334"/>
      <c r="Z183" s="334"/>
    </row>
    <row r="184" spans="1:26" ht="15" customHeight="1" x14ac:dyDescent="0.25">
      <c r="A184" s="338"/>
      <c r="B184" s="244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334"/>
      <c r="Y184" s="334"/>
      <c r="Z184" s="334"/>
    </row>
    <row r="185" spans="1:26" ht="15" customHeight="1" x14ac:dyDescent="0.25">
      <c r="A185" s="338"/>
      <c r="B185" s="244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334"/>
      <c r="Y185" s="334"/>
      <c r="Z185" s="334"/>
    </row>
    <row r="186" spans="1:26" ht="15" customHeight="1" x14ac:dyDescent="0.25">
      <c r="A186" s="338"/>
      <c r="B186" s="244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334"/>
      <c r="Y186" s="334"/>
      <c r="Z186" s="334"/>
    </row>
    <row r="187" spans="1:26" ht="15" customHeight="1" x14ac:dyDescent="0.25">
      <c r="A187" s="338"/>
      <c r="B187" s="244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334"/>
      <c r="Y187" s="334"/>
      <c r="Z187" s="334"/>
    </row>
    <row r="188" spans="1:26" ht="15" customHeight="1" x14ac:dyDescent="0.25">
      <c r="A188" s="338"/>
      <c r="B188" s="244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334"/>
      <c r="Y188" s="334"/>
      <c r="Z188" s="334"/>
    </row>
    <row r="189" spans="1:26" ht="15" customHeight="1" x14ac:dyDescent="0.25">
      <c r="A189" s="338"/>
      <c r="B189" s="244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334"/>
      <c r="Y189" s="334"/>
      <c r="Z189" s="334"/>
    </row>
    <row r="190" spans="1:26" ht="15" customHeight="1" x14ac:dyDescent="0.25">
      <c r="A190" s="338"/>
      <c r="B190" s="244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334"/>
      <c r="Y190" s="334"/>
      <c r="Z190" s="334"/>
    </row>
    <row r="191" spans="1:26" ht="15" customHeight="1" x14ac:dyDescent="0.25">
      <c r="A191" s="338"/>
      <c r="B191" s="244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334"/>
      <c r="Y191" s="334"/>
      <c r="Z191" s="334"/>
    </row>
    <row r="192" spans="1:26" ht="15" customHeight="1" x14ac:dyDescent="0.25">
      <c r="A192" s="338"/>
      <c r="B192" s="244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334"/>
      <c r="Y192" s="334"/>
      <c r="Z192" s="334"/>
    </row>
    <row r="193" spans="1:26" ht="15" customHeight="1" x14ac:dyDescent="0.25">
      <c r="A193" s="338"/>
      <c r="B193" s="244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334"/>
      <c r="Y193" s="334"/>
      <c r="Z193" s="334"/>
    </row>
    <row r="194" spans="1:26" ht="15" customHeight="1" x14ac:dyDescent="0.25">
      <c r="A194" s="338"/>
      <c r="B194" s="244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334"/>
      <c r="Y194" s="334"/>
      <c r="Z194" s="334"/>
    </row>
    <row r="195" spans="1:26" ht="15" customHeight="1" x14ac:dyDescent="0.25">
      <c r="A195" s="338"/>
      <c r="B195" s="244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334"/>
      <c r="Y195" s="334"/>
      <c r="Z195" s="334"/>
    </row>
    <row r="196" spans="1:26" ht="15" customHeight="1" x14ac:dyDescent="0.25">
      <c r="A196" s="338"/>
      <c r="B196" s="244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334"/>
      <c r="Y196" s="334"/>
      <c r="Z196" s="334"/>
    </row>
    <row r="197" spans="1:26" ht="15" customHeight="1" x14ac:dyDescent="0.25">
      <c r="A197" s="338"/>
      <c r="B197" s="244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334"/>
      <c r="Y197" s="334"/>
      <c r="Z197" s="334"/>
    </row>
    <row r="198" spans="1:26" ht="15" customHeight="1" x14ac:dyDescent="0.25">
      <c r="A198" s="338"/>
      <c r="B198" s="244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334"/>
      <c r="Y198" s="334"/>
      <c r="Z198" s="334"/>
    </row>
    <row r="199" spans="1:26" ht="15" customHeight="1" x14ac:dyDescent="0.25">
      <c r="A199" s="338"/>
      <c r="B199" s="244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334"/>
      <c r="Y199" s="334"/>
      <c r="Z199" s="334"/>
    </row>
    <row r="200" spans="1:26" ht="15" customHeight="1" x14ac:dyDescent="0.25">
      <c r="A200" s="338"/>
      <c r="B200" s="244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334"/>
      <c r="Y200" s="334"/>
      <c r="Z200" s="334"/>
    </row>
    <row r="201" spans="1:26" ht="15" customHeight="1" x14ac:dyDescent="0.25">
      <c r="A201" s="338"/>
      <c r="B201" s="244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334"/>
      <c r="Y201" s="334"/>
      <c r="Z201" s="334"/>
    </row>
    <row r="202" spans="1:26" ht="15" customHeight="1" x14ac:dyDescent="0.25">
      <c r="A202" s="338"/>
      <c r="B202" s="244"/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334"/>
      <c r="Y202" s="334"/>
      <c r="Z202" s="334"/>
    </row>
    <row r="203" spans="1:26" ht="15" customHeight="1" x14ac:dyDescent="0.25">
      <c r="A203" s="338"/>
      <c r="B203" s="244"/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334"/>
      <c r="Y203" s="334"/>
      <c r="Z203" s="334"/>
    </row>
    <row r="204" spans="1:26" ht="15" customHeight="1" x14ac:dyDescent="0.25">
      <c r="A204" s="338"/>
      <c r="B204" s="244"/>
      <c r="C204" s="57"/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334"/>
      <c r="Y204" s="334"/>
      <c r="Z204" s="334"/>
    </row>
    <row r="205" spans="1:26" ht="15" customHeight="1" x14ac:dyDescent="0.25">
      <c r="A205" s="338"/>
      <c r="B205" s="244"/>
      <c r="C205" s="57"/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  <c r="X205" s="334"/>
      <c r="Y205" s="334"/>
      <c r="Z205" s="334"/>
    </row>
    <row r="206" spans="1:26" ht="15" customHeight="1" x14ac:dyDescent="0.25">
      <c r="A206" s="338"/>
      <c r="B206" s="244"/>
      <c r="C206" s="57"/>
      <c r="D206" s="57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  <c r="X206" s="334"/>
      <c r="Y206" s="334"/>
      <c r="Z206" s="334"/>
    </row>
    <row r="207" spans="1:26" ht="15" customHeight="1" x14ac:dyDescent="0.25">
      <c r="A207" s="338"/>
      <c r="B207" s="244"/>
      <c r="C207" s="57"/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334"/>
      <c r="Y207" s="334"/>
      <c r="Z207" s="334"/>
    </row>
    <row r="208" spans="1:26" ht="15" customHeight="1" x14ac:dyDescent="0.25">
      <c r="A208" s="338"/>
      <c r="B208" s="244"/>
      <c r="C208" s="57"/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334"/>
      <c r="Y208" s="334"/>
      <c r="Z208" s="334"/>
    </row>
    <row r="209" spans="1:26" ht="15" customHeight="1" x14ac:dyDescent="0.25">
      <c r="A209" s="338"/>
      <c r="B209" s="244"/>
      <c r="C209" s="57"/>
      <c r="D209" s="57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334"/>
      <c r="Y209" s="334"/>
      <c r="Z209" s="334"/>
    </row>
    <row r="210" spans="1:26" ht="15" customHeight="1" x14ac:dyDescent="0.25">
      <c r="A210" s="338"/>
      <c r="B210" s="244"/>
      <c r="C210" s="57"/>
      <c r="D210" s="57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334"/>
      <c r="Y210" s="334"/>
      <c r="Z210" s="334"/>
    </row>
    <row r="211" spans="1:26" ht="15" customHeight="1" x14ac:dyDescent="0.25">
      <c r="A211" s="338"/>
      <c r="B211" s="244"/>
      <c r="C211" s="57"/>
      <c r="D211" s="57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334"/>
      <c r="Y211" s="334"/>
      <c r="Z211" s="334"/>
    </row>
    <row r="212" spans="1:26" ht="15" customHeight="1" x14ac:dyDescent="0.25">
      <c r="A212" s="338"/>
      <c r="B212" s="244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334"/>
      <c r="Y212" s="334"/>
      <c r="Z212" s="334"/>
    </row>
    <row r="213" spans="1:26" ht="15" customHeight="1" x14ac:dyDescent="0.25">
      <c r="A213" s="338"/>
      <c r="B213" s="244"/>
      <c r="C213" s="57"/>
      <c r="D213" s="57"/>
      <c r="E213" s="57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334"/>
      <c r="Y213" s="334"/>
      <c r="Z213" s="334"/>
    </row>
    <row r="214" spans="1:26" ht="15" customHeight="1" x14ac:dyDescent="0.25">
      <c r="A214" s="338"/>
      <c r="B214" s="244"/>
      <c r="C214" s="57"/>
      <c r="D214" s="57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  <c r="X214" s="334"/>
      <c r="Y214" s="334"/>
      <c r="Z214" s="334"/>
    </row>
    <row r="215" spans="1:26" ht="15" customHeight="1" x14ac:dyDescent="0.25">
      <c r="A215" s="338"/>
      <c r="B215" s="244"/>
      <c r="C215" s="57"/>
      <c r="D215" s="57"/>
      <c r="E215" s="57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  <c r="X215" s="334"/>
      <c r="Y215" s="334"/>
      <c r="Z215" s="334"/>
    </row>
    <row r="216" spans="1:26" ht="15" customHeight="1" x14ac:dyDescent="0.25">
      <c r="A216" s="338"/>
      <c r="B216" s="244"/>
      <c r="C216" s="57"/>
      <c r="D216" s="57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334"/>
      <c r="Y216" s="334"/>
      <c r="Z216" s="334"/>
    </row>
    <row r="217" spans="1:26" ht="15" customHeight="1" x14ac:dyDescent="0.25">
      <c r="A217" s="338"/>
      <c r="B217" s="244"/>
      <c r="C217" s="57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57"/>
      <c r="T217" s="57"/>
      <c r="U217" s="57"/>
      <c r="V217" s="57"/>
      <c r="W217" s="57"/>
      <c r="X217" s="334"/>
      <c r="Y217" s="334"/>
      <c r="Z217" s="334"/>
    </row>
    <row r="218" spans="1:26" ht="15" customHeight="1" x14ac:dyDescent="0.25">
      <c r="A218" s="338"/>
      <c r="B218" s="244"/>
      <c r="C218" s="57"/>
      <c r="D218" s="57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  <c r="X218" s="334"/>
      <c r="Y218" s="334"/>
      <c r="Z218" s="334"/>
    </row>
    <row r="219" spans="1:26" ht="15" customHeight="1" x14ac:dyDescent="0.25">
      <c r="A219" s="338"/>
      <c r="B219" s="244"/>
      <c r="C219" s="57"/>
      <c r="D219" s="57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57"/>
      <c r="W219" s="57"/>
      <c r="X219" s="334"/>
      <c r="Y219" s="334"/>
      <c r="Z219" s="334"/>
    </row>
    <row r="220" spans="1:26" ht="15" customHeight="1" x14ac:dyDescent="0.25">
      <c r="A220" s="338"/>
      <c r="B220" s="244"/>
      <c r="C220" s="57"/>
      <c r="D220" s="57"/>
      <c r="E220" s="57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  <c r="X220" s="334"/>
      <c r="Y220" s="334"/>
      <c r="Z220" s="334"/>
    </row>
    <row r="221" spans="1:26" ht="15" customHeight="1" x14ac:dyDescent="0.25">
      <c r="A221" s="338"/>
      <c r="B221" s="244"/>
      <c r="C221" s="57"/>
      <c r="D221" s="57"/>
      <c r="E221" s="57"/>
      <c r="F221" s="57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  <c r="R221" s="57"/>
      <c r="S221" s="57"/>
      <c r="T221" s="57"/>
      <c r="U221" s="57"/>
      <c r="V221" s="57"/>
      <c r="W221" s="57"/>
      <c r="X221" s="334"/>
      <c r="Y221" s="334"/>
      <c r="Z221" s="334"/>
    </row>
    <row r="222" spans="1:26" ht="15" customHeight="1" x14ac:dyDescent="0.25">
      <c r="A222" s="338"/>
      <c r="B222" s="244"/>
      <c r="C222" s="57"/>
      <c r="D222" s="57"/>
      <c r="E222" s="57"/>
      <c r="F222" s="57"/>
      <c r="G222" s="57"/>
      <c r="H222" s="57"/>
      <c r="I222" s="57"/>
      <c r="J222" s="57"/>
      <c r="K222" s="57"/>
      <c r="L222" s="57"/>
      <c r="M222" s="57"/>
      <c r="N222" s="57"/>
      <c r="O222" s="57"/>
      <c r="P222" s="57"/>
      <c r="Q222" s="57"/>
      <c r="R222" s="57"/>
      <c r="S222" s="57"/>
      <c r="T222" s="57"/>
      <c r="U222" s="57"/>
      <c r="V222" s="57"/>
      <c r="W222" s="57"/>
      <c r="X222" s="334"/>
      <c r="Y222" s="334"/>
      <c r="Z222" s="334"/>
    </row>
    <row r="223" spans="1:26" ht="15" customHeight="1" x14ac:dyDescent="0.25">
      <c r="A223" s="338"/>
      <c r="B223" s="244"/>
      <c r="C223" s="57"/>
      <c r="D223" s="57"/>
      <c r="E223" s="57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  <c r="R223" s="57"/>
      <c r="S223" s="57"/>
      <c r="T223" s="57"/>
      <c r="U223" s="57"/>
      <c r="V223" s="57"/>
      <c r="W223" s="57"/>
      <c r="X223" s="334"/>
      <c r="Y223" s="334"/>
      <c r="Z223" s="334"/>
    </row>
    <row r="224" spans="1:26" ht="15" customHeight="1" x14ac:dyDescent="0.25">
      <c r="A224" s="338"/>
      <c r="B224" s="244"/>
      <c r="C224" s="57"/>
      <c r="D224" s="57"/>
      <c r="E224" s="57"/>
      <c r="F224" s="57"/>
      <c r="G224" s="57"/>
      <c r="H224" s="57"/>
      <c r="I224" s="57"/>
      <c r="J224" s="57"/>
      <c r="K224" s="57"/>
      <c r="L224" s="57"/>
      <c r="M224" s="57"/>
      <c r="N224" s="57"/>
      <c r="O224" s="57"/>
      <c r="P224" s="57"/>
      <c r="Q224" s="57"/>
      <c r="R224" s="57"/>
      <c r="S224" s="57"/>
      <c r="T224" s="57"/>
      <c r="U224" s="57"/>
      <c r="V224" s="57"/>
      <c r="W224" s="57"/>
      <c r="X224" s="334"/>
      <c r="Y224" s="334"/>
      <c r="Z224" s="334"/>
    </row>
    <row r="225" spans="1:26" ht="15" customHeight="1" x14ac:dyDescent="0.25">
      <c r="A225" s="338"/>
      <c r="B225" s="244"/>
      <c r="C225" s="57"/>
      <c r="D225" s="57"/>
      <c r="E225" s="57"/>
      <c r="F225" s="57"/>
      <c r="G225" s="57"/>
      <c r="H225" s="57"/>
      <c r="I225" s="57"/>
      <c r="J225" s="57"/>
      <c r="K225" s="57"/>
      <c r="L225" s="57"/>
      <c r="M225" s="57"/>
      <c r="N225" s="57"/>
      <c r="O225" s="57"/>
      <c r="P225" s="57"/>
      <c r="Q225" s="57"/>
      <c r="R225" s="57"/>
      <c r="S225" s="57"/>
      <c r="T225" s="57"/>
      <c r="U225" s="57"/>
      <c r="V225" s="57"/>
      <c r="W225" s="57"/>
      <c r="X225" s="334"/>
      <c r="Y225" s="334"/>
      <c r="Z225" s="334"/>
    </row>
    <row r="226" spans="1:26" ht="15" customHeight="1" x14ac:dyDescent="0.25">
      <c r="A226" s="338"/>
      <c r="B226" s="244"/>
      <c r="C226" s="57"/>
      <c r="D226" s="57"/>
      <c r="E226" s="57"/>
      <c r="F226" s="57"/>
      <c r="G226" s="57"/>
      <c r="H226" s="57"/>
      <c r="I226" s="57"/>
      <c r="J226" s="57"/>
      <c r="K226" s="57"/>
      <c r="L226" s="57"/>
      <c r="M226" s="57"/>
      <c r="N226" s="57"/>
      <c r="O226" s="57"/>
      <c r="P226" s="57"/>
      <c r="Q226" s="57"/>
      <c r="R226" s="57"/>
      <c r="S226" s="57"/>
      <c r="T226" s="57"/>
      <c r="U226" s="57"/>
      <c r="V226" s="57"/>
      <c r="W226" s="57"/>
      <c r="X226" s="334"/>
      <c r="Y226" s="334"/>
      <c r="Z226" s="334"/>
    </row>
    <row r="227" spans="1:26" ht="15" customHeight="1" x14ac:dyDescent="0.25">
      <c r="A227" s="338"/>
      <c r="B227" s="244"/>
      <c r="C227" s="57"/>
      <c r="D227" s="57"/>
      <c r="E227" s="57"/>
      <c r="F227" s="57"/>
      <c r="G227" s="57"/>
      <c r="H227" s="57"/>
      <c r="I227" s="57"/>
      <c r="J227" s="57"/>
      <c r="K227" s="57"/>
      <c r="L227" s="57"/>
      <c r="M227" s="57"/>
      <c r="N227" s="57"/>
      <c r="O227" s="57"/>
      <c r="P227" s="57"/>
      <c r="Q227" s="57"/>
      <c r="R227" s="57"/>
      <c r="S227" s="57"/>
      <c r="T227" s="57"/>
      <c r="U227" s="57"/>
      <c r="V227" s="57"/>
      <c r="W227" s="57"/>
      <c r="X227" s="334"/>
      <c r="Y227" s="334"/>
      <c r="Z227" s="334"/>
    </row>
    <row r="228" spans="1:26" ht="15" customHeight="1" x14ac:dyDescent="0.25">
      <c r="A228" s="338"/>
      <c r="B228" s="244"/>
      <c r="C228" s="57"/>
      <c r="D228" s="57"/>
      <c r="E228" s="57"/>
      <c r="F228" s="57"/>
      <c r="G228" s="57"/>
      <c r="H228" s="57"/>
      <c r="I228" s="57"/>
      <c r="J228" s="57"/>
      <c r="K228" s="57"/>
      <c r="L228" s="57"/>
      <c r="M228" s="57"/>
      <c r="N228" s="57"/>
      <c r="O228" s="57"/>
      <c r="P228" s="57"/>
      <c r="Q228" s="57"/>
      <c r="R228" s="57"/>
      <c r="S228" s="57"/>
      <c r="T228" s="57"/>
      <c r="U228" s="57"/>
      <c r="V228" s="57"/>
      <c r="W228" s="57"/>
      <c r="X228" s="334"/>
      <c r="Y228" s="334"/>
      <c r="Z228" s="334"/>
    </row>
    <row r="229" spans="1:26" ht="15" customHeight="1" x14ac:dyDescent="0.25">
      <c r="A229" s="338"/>
      <c r="B229" s="244"/>
      <c r="C229" s="57"/>
      <c r="D229" s="57"/>
      <c r="E229" s="57"/>
      <c r="F229" s="57"/>
      <c r="G229" s="57"/>
      <c r="H229" s="57"/>
      <c r="I229" s="57"/>
      <c r="J229" s="57"/>
      <c r="K229" s="57"/>
      <c r="L229" s="57"/>
      <c r="M229" s="57"/>
      <c r="N229" s="57"/>
      <c r="O229" s="57"/>
      <c r="P229" s="57"/>
      <c r="Q229" s="57"/>
      <c r="R229" s="57"/>
      <c r="S229" s="57"/>
      <c r="T229" s="57"/>
      <c r="U229" s="57"/>
      <c r="V229" s="57"/>
      <c r="W229" s="57"/>
      <c r="X229" s="334"/>
      <c r="Y229" s="334"/>
      <c r="Z229" s="334"/>
    </row>
    <row r="230" spans="1:26" ht="15" customHeight="1" x14ac:dyDescent="0.25">
      <c r="A230" s="338"/>
      <c r="B230" s="244"/>
      <c r="C230" s="57"/>
      <c r="D230" s="57"/>
      <c r="E230" s="57"/>
      <c r="F230" s="57"/>
      <c r="G230" s="57"/>
      <c r="H230" s="57"/>
      <c r="I230" s="57"/>
      <c r="J230" s="57"/>
      <c r="K230" s="57"/>
      <c r="L230" s="57"/>
      <c r="M230" s="57"/>
      <c r="N230" s="57"/>
      <c r="O230" s="57"/>
      <c r="P230" s="57"/>
      <c r="Q230" s="57"/>
      <c r="R230" s="57"/>
      <c r="S230" s="57"/>
      <c r="T230" s="57"/>
      <c r="U230" s="57"/>
      <c r="V230" s="57"/>
      <c r="W230" s="57"/>
      <c r="X230" s="334"/>
      <c r="Y230" s="334"/>
      <c r="Z230" s="334"/>
    </row>
    <row r="231" spans="1:26" ht="15" customHeight="1" x14ac:dyDescent="0.25">
      <c r="A231" s="338"/>
      <c r="B231" s="244"/>
      <c r="C231" s="57"/>
      <c r="D231" s="57"/>
      <c r="E231" s="57"/>
      <c r="F231" s="57"/>
      <c r="G231" s="57"/>
      <c r="H231" s="57"/>
      <c r="I231" s="57"/>
      <c r="J231" s="57"/>
      <c r="K231" s="57"/>
      <c r="L231" s="57"/>
      <c r="M231" s="57"/>
      <c r="N231" s="57"/>
      <c r="O231" s="57"/>
      <c r="P231" s="57"/>
      <c r="Q231" s="57"/>
      <c r="R231" s="57"/>
      <c r="S231" s="57"/>
      <c r="T231" s="57"/>
      <c r="U231" s="57"/>
      <c r="V231" s="57"/>
      <c r="W231" s="57"/>
      <c r="X231" s="334"/>
      <c r="Y231" s="334"/>
      <c r="Z231" s="334"/>
    </row>
    <row r="232" spans="1:26" ht="15" customHeight="1" x14ac:dyDescent="0.25">
      <c r="A232" s="338"/>
      <c r="B232" s="244"/>
      <c r="C232" s="57"/>
      <c r="D232" s="57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  <c r="R232" s="57"/>
      <c r="S232" s="57"/>
      <c r="T232" s="57"/>
      <c r="U232" s="57"/>
      <c r="V232" s="57"/>
      <c r="W232" s="57"/>
      <c r="X232" s="334"/>
      <c r="Y232" s="334"/>
      <c r="Z232" s="334"/>
    </row>
    <row r="233" spans="1:26" ht="15" customHeight="1" x14ac:dyDescent="0.25">
      <c r="A233" s="338"/>
      <c r="B233" s="244"/>
      <c r="C233" s="57"/>
      <c r="D233" s="57"/>
      <c r="E233" s="57"/>
      <c r="F233" s="57"/>
      <c r="G233" s="57"/>
      <c r="H233" s="57"/>
      <c r="I233" s="57"/>
      <c r="J233" s="57"/>
      <c r="K233" s="57"/>
      <c r="L233" s="57"/>
      <c r="M233" s="57"/>
      <c r="N233" s="57"/>
      <c r="O233" s="57"/>
      <c r="P233" s="57"/>
      <c r="Q233" s="57"/>
      <c r="R233" s="57"/>
      <c r="S233" s="57"/>
      <c r="T233" s="57"/>
      <c r="U233" s="57"/>
      <c r="V233" s="57"/>
      <c r="W233" s="57"/>
      <c r="X233" s="334"/>
      <c r="Y233" s="334"/>
      <c r="Z233" s="334"/>
    </row>
    <row r="234" spans="1:26" ht="15" customHeight="1" x14ac:dyDescent="0.25">
      <c r="A234" s="338"/>
      <c r="B234" s="244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334"/>
      <c r="Y234" s="334"/>
      <c r="Z234" s="334"/>
    </row>
    <row r="235" spans="1:26" ht="15" customHeight="1" x14ac:dyDescent="0.25">
      <c r="A235" s="338"/>
      <c r="B235" s="244"/>
      <c r="C235" s="57"/>
      <c r="D235" s="57"/>
      <c r="E235" s="57"/>
      <c r="F235" s="57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  <c r="R235" s="57"/>
      <c r="S235" s="57"/>
      <c r="T235" s="57"/>
      <c r="U235" s="57"/>
      <c r="V235" s="57"/>
      <c r="W235" s="57"/>
      <c r="X235" s="334"/>
      <c r="Y235" s="334"/>
      <c r="Z235" s="334"/>
    </row>
    <row r="236" spans="1:26" ht="15" customHeight="1" x14ac:dyDescent="0.25">
      <c r="A236" s="338"/>
      <c r="B236" s="244"/>
      <c r="C236" s="57"/>
      <c r="D236" s="57"/>
      <c r="E236" s="57"/>
      <c r="F236" s="57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  <c r="R236" s="57"/>
      <c r="S236" s="57"/>
      <c r="T236" s="57"/>
      <c r="U236" s="57"/>
      <c r="V236" s="57"/>
      <c r="W236" s="57"/>
      <c r="X236" s="334"/>
      <c r="Y236" s="334"/>
      <c r="Z236" s="334"/>
    </row>
    <row r="237" spans="1:26" ht="15" customHeight="1" x14ac:dyDescent="0.25">
      <c r="A237" s="338"/>
      <c r="B237" s="244"/>
      <c r="C237" s="57"/>
      <c r="D237" s="57"/>
      <c r="E237" s="57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  <c r="X237" s="334"/>
      <c r="Y237" s="334"/>
      <c r="Z237" s="334"/>
    </row>
    <row r="238" spans="1:26" ht="15" customHeight="1" x14ac:dyDescent="0.25">
      <c r="A238" s="338"/>
      <c r="B238" s="244"/>
      <c r="C238" s="57"/>
      <c r="D238" s="57"/>
      <c r="E238" s="57"/>
      <c r="F238" s="57"/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  <c r="X238" s="334"/>
      <c r="Y238" s="334"/>
      <c r="Z238" s="334"/>
    </row>
    <row r="239" spans="1:26" ht="15" customHeight="1" x14ac:dyDescent="0.25">
      <c r="A239" s="338"/>
      <c r="B239" s="244"/>
      <c r="C239" s="57"/>
      <c r="D239" s="57"/>
      <c r="E239" s="57"/>
      <c r="F239" s="57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  <c r="X239" s="334"/>
      <c r="Y239" s="334"/>
      <c r="Z239" s="334"/>
    </row>
    <row r="240" spans="1:26" ht="15" customHeight="1" x14ac:dyDescent="0.25">
      <c r="A240" s="338"/>
      <c r="B240" s="244"/>
      <c r="C240" s="57"/>
      <c r="D240" s="57"/>
      <c r="E240" s="57"/>
      <c r="F240" s="57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  <c r="R240" s="57"/>
      <c r="S240" s="57"/>
      <c r="T240" s="57"/>
      <c r="U240" s="57"/>
      <c r="V240" s="57"/>
      <c r="W240" s="57"/>
      <c r="X240" s="334"/>
      <c r="Y240" s="334"/>
      <c r="Z240" s="334"/>
    </row>
    <row r="241" spans="1:26" ht="15" customHeight="1" x14ac:dyDescent="0.25">
      <c r="A241" s="338"/>
      <c r="B241" s="244"/>
      <c r="C241" s="57"/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  <c r="R241" s="57"/>
      <c r="S241" s="57"/>
      <c r="T241" s="57"/>
      <c r="U241" s="57"/>
      <c r="V241" s="57"/>
      <c r="W241" s="57"/>
      <c r="X241" s="334"/>
      <c r="Y241" s="334"/>
      <c r="Z241" s="334"/>
    </row>
    <row r="242" spans="1:26" ht="15" customHeight="1" x14ac:dyDescent="0.25">
      <c r="A242" s="338"/>
      <c r="B242" s="244"/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334"/>
      <c r="Y242" s="334"/>
      <c r="Z242" s="334"/>
    </row>
    <row r="243" spans="1:26" ht="15" customHeight="1" x14ac:dyDescent="0.25">
      <c r="A243" s="338"/>
      <c r="B243" s="244"/>
      <c r="C243" s="57"/>
      <c r="D243" s="57"/>
      <c r="E243" s="57"/>
      <c r="F243" s="57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  <c r="R243" s="57"/>
      <c r="S243" s="57"/>
      <c r="T243" s="57"/>
      <c r="U243" s="57"/>
      <c r="V243" s="57"/>
      <c r="W243" s="57"/>
      <c r="X243" s="334"/>
      <c r="Y243" s="334"/>
      <c r="Z243" s="334"/>
    </row>
    <row r="244" spans="1:26" ht="15" customHeight="1" x14ac:dyDescent="0.25">
      <c r="A244" s="338"/>
      <c r="B244" s="244"/>
      <c r="C244" s="57"/>
      <c r="D244" s="57"/>
      <c r="E244" s="57"/>
      <c r="F244" s="57"/>
      <c r="G244" s="57"/>
      <c r="H244" s="57"/>
      <c r="I244" s="57"/>
      <c r="J244" s="57"/>
      <c r="K244" s="57"/>
      <c r="L244" s="57"/>
      <c r="M244" s="57"/>
      <c r="N244" s="57"/>
      <c r="O244" s="57"/>
      <c r="P244" s="57"/>
      <c r="Q244" s="57"/>
      <c r="R244" s="57"/>
      <c r="S244" s="57"/>
      <c r="T244" s="57"/>
      <c r="U244" s="57"/>
      <c r="V244" s="57"/>
      <c r="W244" s="57"/>
      <c r="X244" s="334"/>
      <c r="Y244" s="334"/>
      <c r="Z244" s="334"/>
    </row>
    <row r="245" spans="1:26" ht="15" customHeight="1" x14ac:dyDescent="0.25">
      <c r="A245" s="338"/>
      <c r="B245" s="244"/>
      <c r="C245" s="57"/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  <c r="R245" s="57"/>
      <c r="S245" s="57"/>
      <c r="T245" s="57"/>
      <c r="U245" s="57"/>
      <c r="V245" s="57"/>
      <c r="W245" s="57"/>
      <c r="X245" s="334"/>
      <c r="Y245" s="334"/>
      <c r="Z245" s="334"/>
    </row>
    <row r="246" spans="1:26" ht="15" customHeight="1" x14ac:dyDescent="0.25">
      <c r="A246" s="338"/>
      <c r="B246" s="244"/>
      <c r="C246" s="57"/>
      <c r="D246" s="57"/>
      <c r="E246" s="57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334"/>
      <c r="Y246" s="334"/>
      <c r="Z246" s="334"/>
    </row>
    <row r="247" spans="1:26" ht="15" customHeight="1" x14ac:dyDescent="0.25">
      <c r="A247" s="338"/>
      <c r="B247" s="244"/>
      <c r="C247" s="57"/>
      <c r="D247" s="57"/>
      <c r="E247" s="57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  <c r="X247" s="334"/>
      <c r="Y247" s="334"/>
      <c r="Z247" s="334"/>
    </row>
    <row r="248" spans="1:26" ht="15" customHeight="1" x14ac:dyDescent="0.25">
      <c r="A248" s="338"/>
      <c r="B248" s="244"/>
      <c r="C248" s="57"/>
      <c r="D248" s="57"/>
      <c r="E248" s="57"/>
      <c r="F248" s="57"/>
      <c r="G248" s="57"/>
      <c r="H248" s="57"/>
      <c r="I248" s="57"/>
      <c r="J248" s="57"/>
      <c r="K248" s="57"/>
      <c r="L248" s="57"/>
      <c r="M248" s="57"/>
      <c r="N248" s="57"/>
      <c r="O248" s="57"/>
      <c r="P248" s="57"/>
      <c r="Q248" s="57"/>
      <c r="R248" s="57"/>
      <c r="S248" s="57"/>
      <c r="T248" s="57"/>
      <c r="U248" s="57"/>
      <c r="V248" s="57"/>
      <c r="W248" s="57"/>
      <c r="X248" s="334"/>
      <c r="Y248" s="334"/>
      <c r="Z248" s="334"/>
    </row>
    <row r="249" spans="1:26" ht="15" customHeight="1" x14ac:dyDescent="0.25">
      <c r="A249" s="338"/>
      <c r="B249" s="244"/>
      <c r="C249" s="57"/>
      <c r="D249" s="57"/>
      <c r="E249" s="57"/>
      <c r="F249" s="57"/>
      <c r="G249" s="57"/>
      <c r="H249" s="57"/>
      <c r="I249" s="57"/>
      <c r="J249" s="57"/>
      <c r="K249" s="57"/>
      <c r="L249" s="57"/>
      <c r="M249" s="57"/>
      <c r="N249" s="57"/>
      <c r="O249" s="57"/>
      <c r="P249" s="57"/>
      <c r="Q249" s="57"/>
      <c r="R249" s="57"/>
      <c r="S249" s="57"/>
      <c r="T249" s="57"/>
      <c r="U249" s="57"/>
      <c r="V249" s="57"/>
      <c r="W249" s="57"/>
      <c r="X249" s="334"/>
      <c r="Y249" s="334"/>
      <c r="Z249" s="334"/>
    </row>
    <row r="250" spans="1:26" ht="15" customHeight="1" x14ac:dyDescent="0.25">
      <c r="A250" s="338"/>
      <c r="B250" s="244"/>
      <c r="C250" s="57"/>
      <c r="D250" s="57"/>
      <c r="E250" s="57"/>
      <c r="F250" s="57"/>
      <c r="G250" s="57"/>
      <c r="H250" s="57"/>
      <c r="I250" s="57"/>
      <c r="J250" s="57"/>
      <c r="K250" s="57"/>
      <c r="L250" s="57"/>
      <c r="M250" s="57"/>
      <c r="N250" s="57"/>
      <c r="O250" s="57"/>
      <c r="P250" s="57"/>
      <c r="Q250" s="57"/>
      <c r="R250" s="57"/>
      <c r="S250" s="57"/>
      <c r="T250" s="57"/>
      <c r="U250" s="57"/>
      <c r="V250" s="57"/>
      <c r="W250" s="57"/>
      <c r="X250" s="334"/>
      <c r="Y250" s="334"/>
      <c r="Z250" s="334"/>
    </row>
    <row r="251" spans="1:26" ht="15" customHeight="1" x14ac:dyDescent="0.25">
      <c r="A251" s="338"/>
      <c r="B251" s="244"/>
      <c r="C251" s="57"/>
      <c r="D251" s="57"/>
      <c r="E251" s="57"/>
      <c r="F251" s="57"/>
      <c r="G251" s="57"/>
      <c r="H251" s="57"/>
      <c r="I251" s="57"/>
      <c r="J251" s="57"/>
      <c r="K251" s="57"/>
      <c r="L251" s="57"/>
      <c r="M251" s="57"/>
      <c r="N251" s="57"/>
      <c r="O251" s="57"/>
      <c r="P251" s="57"/>
      <c r="Q251" s="57"/>
      <c r="R251" s="57"/>
      <c r="S251" s="57"/>
      <c r="T251" s="57"/>
      <c r="U251" s="57"/>
      <c r="V251" s="57"/>
      <c r="W251" s="57"/>
      <c r="X251" s="334"/>
      <c r="Y251" s="334"/>
      <c r="Z251" s="334"/>
    </row>
    <row r="252" spans="1:26" ht="15" customHeight="1" x14ac:dyDescent="0.25">
      <c r="A252" s="338"/>
      <c r="B252" s="244"/>
      <c r="C252" s="57"/>
      <c r="D252" s="57"/>
      <c r="E252" s="57"/>
      <c r="F252" s="57"/>
      <c r="G252" s="57"/>
      <c r="H252" s="57"/>
      <c r="I252" s="57"/>
      <c r="J252" s="57"/>
      <c r="K252" s="57"/>
      <c r="L252" s="57"/>
      <c r="M252" s="57"/>
      <c r="N252" s="57"/>
      <c r="O252" s="57"/>
      <c r="P252" s="57"/>
      <c r="Q252" s="57"/>
      <c r="R252" s="57"/>
      <c r="S252" s="57"/>
      <c r="T252" s="57"/>
      <c r="U252" s="57"/>
      <c r="V252" s="57"/>
      <c r="W252" s="57"/>
      <c r="X252" s="334"/>
      <c r="Y252" s="334"/>
      <c r="Z252" s="334"/>
    </row>
    <row r="253" spans="1:26" ht="15" customHeight="1" x14ac:dyDescent="0.25">
      <c r="A253" s="338"/>
      <c r="B253" s="244"/>
      <c r="C253" s="57"/>
      <c r="D253" s="57"/>
      <c r="E253" s="57"/>
      <c r="F253" s="57"/>
      <c r="G253" s="57"/>
      <c r="H253" s="57"/>
      <c r="I253" s="57"/>
      <c r="J253" s="57"/>
      <c r="K253" s="57"/>
      <c r="L253" s="57"/>
      <c r="M253" s="57"/>
      <c r="N253" s="57"/>
      <c r="O253" s="57"/>
      <c r="P253" s="57"/>
      <c r="Q253" s="57"/>
      <c r="R253" s="57"/>
      <c r="S253" s="57"/>
      <c r="T253" s="57"/>
      <c r="U253" s="57"/>
      <c r="V253" s="57"/>
      <c r="W253" s="57"/>
      <c r="X253" s="334"/>
      <c r="Y253" s="334"/>
      <c r="Z253" s="334"/>
    </row>
    <row r="254" spans="1:26" ht="15" customHeight="1" x14ac:dyDescent="0.25">
      <c r="A254" s="338"/>
      <c r="B254" s="244"/>
      <c r="C254" s="57"/>
      <c r="D254" s="57"/>
      <c r="E254" s="57"/>
      <c r="F254" s="57"/>
      <c r="G254" s="57"/>
      <c r="H254" s="57"/>
      <c r="I254" s="57"/>
      <c r="J254" s="57"/>
      <c r="K254" s="57"/>
      <c r="L254" s="57"/>
      <c r="M254" s="57"/>
      <c r="N254" s="57"/>
      <c r="O254" s="57"/>
      <c r="P254" s="57"/>
      <c r="Q254" s="57"/>
      <c r="R254" s="57"/>
      <c r="S254" s="57"/>
      <c r="T254" s="57"/>
      <c r="U254" s="57"/>
      <c r="V254" s="57"/>
      <c r="W254" s="57"/>
      <c r="X254" s="334"/>
      <c r="Y254" s="334"/>
      <c r="Z254" s="334"/>
    </row>
    <row r="255" spans="1:26" ht="15" customHeight="1" x14ac:dyDescent="0.25">
      <c r="A255" s="338"/>
      <c r="B255" s="57"/>
      <c r="C255" s="57"/>
      <c r="D255" s="57"/>
      <c r="E255" s="57"/>
      <c r="F255" s="57"/>
      <c r="G255" s="57"/>
      <c r="H255" s="57"/>
      <c r="I255" s="57"/>
      <c r="J255" s="57"/>
      <c r="K255" s="57"/>
      <c r="L255" s="57"/>
      <c r="M255" s="57"/>
      <c r="N255" s="57"/>
      <c r="O255" s="57"/>
      <c r="P255" s="57"/>
      <c r="Q255" s="57"/>
      <c r="R255" s="57"/>
      <c r="S255" s="57"/>
      <c r="T255" s="57"/>
      <c r="U255" s="57"/>
      <c r="V255" s="57"/>
      <c r="W255" s="57"/>
      <c r="X255" s="334"/>
      <c r="Y255" s="334"/>
      <c r="Z255" s="334"/>
    </row>
    <row r="256" spans="1:26" ht="15" customHeight="1" x14ac:dyDescent="0.25">
      <c r="A256" s="338"/>
      <c r="B256" s="57"/>
      <c r="C256" s="57"/>
      <c r="D256" s="57"/>
      <c r="E256" s="57"/>
      <c r="F256" s="57"/>
      <c r="G256" s="57"/>
      <c r="H256" s="57"/>
      <c r="I256" s="57"/>
      <c r="J256" s="57"/>
      <c r="K256" s="57"/>
      <c r="L256" s="57"/>
      <c r="M256" s="57"/>
      <c r="N256" s="57"/>
      <c r="O256" s="57"/>
      <c r="P256" s="57"/>
      <c r="Q256" s="57"/>
      <c r="R256" s="57"/>
      <c r="S256" s="57"/>
      <c r="T256" s="57"/>
      <c r="U256" s="57"/>
      <c r="V256" s="57"/>
      <c r="W256" s="57"/>
      <c r="X256" s="334"/>
      <c r="Y256" s="334"/>
      <c r="Z256" s="334"/>
    </row>
    <row r="257" spans="1:26" ht="15" customHeight="1" x14ac:dyDescent="0.25">
      <c r="A257" s="338"/>
      <c r="B257" s="57"/>
      <c r="C257" s="57"/>
      <c r="D257" s="57"/>
      <c r="E257" s="57"/>
      <c r="F257" s="57"/>
      <c r="G257" s="57"/>
      <c r="H257" s="57"/>
      <c r="I257" s="57"/>
      <c r="J257" s="57"/>
      <c r="K257" s="57"/>
      <c r="L257" s="57"/>
      <c r="M257" s="57"/>
      <c r="N257" s="57"/>
      <c r="O257" s="57"/>
      <c r="P257" s="57"/>
      <c r="Q257" s="57"/>
      <c r="R257" s="57"/>
      <c r="S257" s="57"/>
      <c r="T257" s="57"/>
      <c r="U257" s="57"/>
      <c r="V257" s="57"/>
      <c r="W257" s="57"/>
      <c r="X257" s="334"/>
      <c r="Y257" s="334"/>
      <c r="Z257" s="334"/>
    </row>
    <row r="258" spans="1:26" ht="15" customHeight="1" x14ac:dyDescent="0.25">
      <c r="A258" s="338"/>
      <c r="B258" s="57"/>
      <c r="C258" s="57"/>
      <c r="D258" s="57"/>
      <c r="E258" s="57"/>
      <c r="F258" s="57"/>
      <c r="G258" s="57"/>
      <c r="H258" s="57"/>
      <c r="I258" s="57"/>
      <c r="J258" s="57"/>
      <c r="K258" s="57"/>
      <c r="L258" s="57"/>
      <c r="M258" s="57"/>
      <c r="N258" s="57"/>
      <c r="O258" s="57"/>
      <c r="P258" s="57"/>
      <c r="Q258" s="57"/>
      <c r="R258" s="57"/>
      <c r="S258" s="57"/>
      <c r="T258" s="57"/>
      <c r="U258" s="57"/>
      <c r="V258" s="57"/>
      <c r="W258" s="57"/>
      <c r="X258" s="334"/>
      <c r="Y258" s="334"/>
      <c r="Z258" s="334"/>
    </row>
    <row r="259" spans="1:26" ht="15" customHeight="1" x14ac:dyDescent="0.25">
      <c r="A259" s="338"/>
      <c r="B259" s="57"/>
      <c r="C259" s="57"/>
      <c r="D259" s="57"/>
      <c r="E259" s="57"/>
      <c r="F259" s="57"/>
      <c r="G259" s="57"/>
      <c r="H259" s="57"/>
      <c r="I259" s="57"/>
      <c r="J259" s="57"/>
      <c r="K259" s="57"/>
      <c r="L259" s="57"/>
      <c r="M259" s="57"/>
      <c r="N259" s="57"/>
      <c r="O259" s="57"/>
      <c r="P259" s="57"/>
      <c r="Q259" s="57"/>
      <c r="R259" s="57"/>
      <c r="S259" s="57"/>
      <c r="T259" s="57"/>
      <c r="U259" s="57"/>
      <c r="V259" s="57"/>
      <c r="W259" s="57"/>
      <c r="X259" s="334"/>
      <c r="Y259" s="334"/>
      <c r="Z259" s="334"/>
    </row>
    <row r="260" spans="1:26" ht="15" customHeight="1" x14ac:dyDescent="0.25">
      <c r="A260" s="338"/>
      <c r="B260" s="57"/>
      <c r="C260" s="57"/>
      <c r="D260" s="57"/>
      <c r="E260" s="57"/>
      <c r="F260" s="57"/>
      <c r="G260" s="57"/>
      <c r="H260" s="57"/>
      <c r="I260" s="57"/>
      <c r="J260" s="57"/>
      <c r="K260" s="57"/>
      <c r="L260" s="57"/>
      <c r="M260" s="57"/>
      <c r="N260" s="57"/>
      <c r="O260" s="57"/>
      <c r="P260" s="57"/>
      <c r="Q260" s="57"/>
      <c r="R260" s="57"/>
      <c r="S260" s="57"/>
      <c r="T260" s="57"/>
      <c r="U260" s="57"/>
      <c r="V260" s="57"/>
      <c r="W260" s="57"/>
      <c r="X260" s="334"/>
      <c r="Y260" s="334"/>
      <c r="Z260" s="334"/>
    </row>
    <row r="261" spans="1:26" ht="15" customHeight="1" x14ac:dyDescent="0.25">
      <c r="A261" s="338"/>
      <c r="B261" s="57"/>
      <c r="C261" s="57"/>
      <c r="D261" s="57"/>
      <c r="E261" s="57"/>
      <c r="F261" s="57"/>
      <c r="G261" s="57"/>
      <c r="H261" s="57"/>
      <c r="I261" s="57"/>
      <c r="J261" s="57"/>
      <c r="K261" s="57"/>
      <c r="L261" s="57"/>
      <c r="M261" s="57"/>
      <c r="N261" s="57"/>
      <c r="O261" s="57"/>
      <c r="P261" s="57"/>
      <c r="Q261" s="57"/>
      <c r="R261" s="57"/>
      <c r="S261" s="57"/>
      <c r="T261" s="57"/>
      <c r="U261" s="57"/>
      <c r="V261" s="57"/>
      <c r="W261" s="57"/>
      <c r="X261" s="334"/>
      <c r="Y261" s="334"/>
      <c r="Z261" s="334"/>
    </row>
    <row r="262" spans="1:26" ht="15" customHeight="1" x14ac:dyDescent="0.25">
      <c r="A262" s="338"/>
      <c r="B262" s="57"/>
      <c r="C262" s="57"/>
      <c r="D262" s="57"/>
      <c r="E262" s="57"/>
      <c r="F262" s="57"/>
      <c r="G262" s="57"/>
      <c r="H262" s="57"/>
      <c r="I262" s="57"/>
      <c r="J262" s="57"/>
      <c r="K262" s="57"/>
      <c r="L262" s="57"/>
      <c r="M262" s="57"/>
      <c r="N262" s="57"/>
      <c r="O262" s="57"/>
      <c r="P262" s="57"/>
      <c r="Q262" s="57"/>
      <c r="R262" s="57"/>
      <c r="S262" s="57"/>
      <c r="T262" s="57"/>
      <c r="U262" s="57"/>
      <c r="V262" s="57"/>
      <c r="W262" s="57"/>
      <c r="X262" s="57"/>
      <c r="Y262" s="57"/>
      <c r="Z262" s="57"/>
    </row>
    <row r="263" spans="1:26" ht="15" customHeight="1" x14ac:dyDescent="0.25">
      <c r="A263" s="338"/>
      <c r="B263" s="57"/>
      <c r="C263" s="57"/>
      <c r="D263" s="57"/>
      <c r="E263" s="57"/>
      <c r="F263" s="57"/>
      <c r="G263" s="57"/>
      <c r="H263" s="57"/>
      <c r="I263" s="57"/>
      <c r="J263" s="57"/>
      <c r="K263" s="57"/>
      <c r="L263" s="57"/>
      <c r="M263" s="57"/>
      <c r="N263" s="57"/>
      <c r="O263" s="57"/>
      <c r="P263" s="57"/>
      <c r="Q263" s="57"/>
      <c r="R263" s="57"/>
      <c r="S263" s="57"/>
      <c r="T263" s="57"/>
      <c r="U263" s="57"/>
      <c r="V263" s="57"/>
      <c r="W263" s="57"/>
      <c r="X263" s="57"/>
      <c r="Y263" s="57"/>
      <c r="Z263" s="57"/>
    </row>
    <row r="264" spans="1:26" ht="15" customHeight="1" x14ac:dyDescent="0.25">
      <c r="A264" s="338"/>
      <c r="B264" s="57"/>
      <c r="C264" s="57"/>
      <c r="D264" s="57"/>
      <c r="E264" s="57"/>
      <c r="F264" s="57"/>
      <c r="G264" s="57"/>
      <c r="H264" s="57"/>
      <c r="I264" s="57"/>
      <c r="J264" s="57"/>
      <c r="K264" s="57"/>
      <c r="L264" s="57"/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  <c r="X264" s="57"/>
      <c r="Y264" s="57"/>
      <c r="Z264" s="57"/>
    </row>
    <row r="265" spans="1:26" ht="15" customHeight="1" x14ac:dyDescent="0.25">
      <c r="A265" s="338"/>
      <c r="B265" s="57"/>
      <c r="C265" s="57"/>
      <c r="D265" s="57"/>
      <c r="E265" s="57"/>
      <c r="F265" s="57"/>
      <c r="G265" s="57"/>
      <c r="H265" s="57"/>
      <c r="I265" s="57"/>
      <c r="J265" s="57"/>
      <c r="K265" s="57"/>
      <c r="L265" s="57"/>
      <c r="M265" s="57"/>
      <c r="N265" s="57"/>
      <c r="O265" s="57"/>
      <c r="P265" s="57"/>
      <c r="Q265" s="57"/>
      <c r="R265" s="57"/>
      <c r="S265" s="57"/>
      <c r="T265" s="57"/>
      <c r="U265" s="57"/>
      <c r="V265" s="57"/>
      <c r="W265" s="57"/>
      <c r="X265" s="57"/>
      <c r="Y265" s="57"/>
      <c r="Z265" s="57"/>
    </row>
    <row r="266" spans="1:26" ht="15" customHeight="1" x14ac:dyDescent="0.25">
      <c r="A266" s="338"/>
      <c r="B266" s="57"/>
      <c r="C266" s="57"/>
      <c r="D266" s="57"/>
      <c r="E266" s="57"/>
      <c r="F266" s="57"/>
      <c r="G266" s="57"/>
      <c r="H266" s="57"/>
      <c r="I266" s="57"/>
      <c r="J266" s="57"/>
      <c r="K266" s="57"/>
      <c r="L266" s="57"/>
      <c r="M266" s="57"/>
      <c r="N266" s="57"/>
      <c r="O266" s="57"/>
      <c r="P266" s="57"/>
      <c r="Q266" s="57"/>
      <c r="R266" s="57"/>
      <c r="S266" s="57"/>
      <c r="T266" s="57"/>
      <c r="U266" s="57"/>
      <c r="V266" s="57"/>
      <c r="W266" s="57"/>
      <c r="X266" s="57"/>
      <c r="Y266" s="57"/>
      <c r="Z266" s="57"/>
    </row>
    <row r="267" spans="1:26" ht="15" customHeight="1" x14ac:dyDescent="0.25">
      <c r="A267" s="338"/>
      <c r="B267" s="57"/>
      <c r="C267" s="57"/>
      <c r="D267" s="57"/>
      <c r="E267" s="57"/>
      <c r="F267" s="57"/>
      <c r="G267" s="57"/>
      <c r="H267" s="57"/>
      <c r="I267" s="57"/>
      <c r="J267" s="57"/>
      <c r="K267" s="57"/>
      <c r="L267" s="57"/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  <c r="X267" s="57"/>
      <c r="Y267" s="57"/>
      <c r="Z267" s="57"/>
    </row>
    <row r="268" spans="1:26" ht="15" customHeight="1" x14ac:dyDescent="0.25">
      <c r="A268" s="338"/>
      <c r="B268" s="57"/>
      <c r="C268" s="57"/>
      <c r="D268" s="57"/>
      <c r="E268" s="57"/>
      <c r="F268" s="57"/>
      <c r="G268" s="57"/>
      <c r="H268" s="57"/>
      <c r="I268" s="57"/>
      <c r="J268" s="57"/>
      <c r="K268" s="57"/>
      <c r="L268" s="57"/>
      <c r="M268" s="57"/>
      <c r="N268" s="57"/>
      <c r="O268" s="57"/>
      <c r="P268" s="57"/>
      <c r="Q268" s="57"/>
      <c r="R268" s="57"/>
      <c r="S268" s="57"/>
      <c r="T268" s="57"/>
      <c r="U268" s="57"/>
      <c r="V268" s="57"/>
      <c r="W268" s="57"/>
      <c r="X268" s="57"/>
      <c r="Y268" s="57"/>
      <c r="Z268" s="57"/>
    </row>
    <row r="269" spans="1:26" ht="15" customHeight="1" x14ac:dyDescent="0.25">
      <c r="A269" s="338"/>
      <c r="B269" s="57"/>
      <c r="C269" s="57"/>
      <c r="D269" s="57"/>
      <c r="E269" s="57"/>
      <c r="F269" s="57"/>
      <c r="G269" s="57"/>
      <c r="H269" s="57"/>
      <c r="I269" s="57"/>
      <c r="J269" s="57"/>
      <c r="K269" s="57"/>
      <c r="L269" s="57"/>
      <c r="M269" s="57"/>
      <c r="N269" s="57"/>
      <c r="O269" s="57"/>
      <c r="P269" s="57"/>
      <c r="Q269" s="57"/>
      <c r="R269" s="57"/>
      <c r="S269" s="57"/>
      <c r="T269" s="57"/>
      <c r="U269" s="57"/>
      <c r="V269" s="57"/>
      <c r="W269" s="57"/>
      <c r="X269" s="57"/>
      <c r="Y269" s="57"/>
      <c r="Z269" s="57"/>
    </row>
    <row r="270" spans="1:26" ht="15" customHeight="1" x14ac:dyDescent="0.25">
      <c r="A270" s="338"/>
      <c r="B270" s="57"/>
      <c r="C270" s="57"/>
      <c r="D270" s="57"/>
      <c r="E270" s="57"/>
      <c r="F270" s="57"/>
      <c r="G270" s="57"/>
      <c r="H270" s="57"/>
      <c r="I270" s="57"/>
      <c r="J270" s="57"/>
      <c r="K270" s="57"/>
      <c r="L270" s="57"/>
      <c r="M270" s="57"/>
      <c r="N270" s="57"/>
      <c r="O270" s="57"/>
      <c r="P270" s="57"/>
      <c r="Q270" s="57"/>
      <c r="R270" s="57"/>
      <c r="S270" s="57"/>
      <c r="T270" s="57"/>
      <c r="U270" s="57"/>
      <c r="V270" s="57"/>
      <c r="W270" s="57"/>
      <c r="X270" s="57"/>
      <c r="Y270" s="57"/>
      <c r="Z270" s="57"/>
    </row>
    <row r="271" spans="1:26" ht="15" customHeight="1" x14ac:dyDescent="0.25">
      <c r="A271" s="338"/>
      <c r="B271" s="57"/>
      <c r="C271" s="57"/>
      <c r="D271" s="57"/>
      <c r="E271" s="57"/>
      <c r="F271" s="57"/>
      <c r="G271" s="57"/>
      <c r="H271" s="57"/>
      <c r="I271" s="57"/>
      <c r="J271" s="57"/>
      <c r="K271" s="57"/>
      <c r="L271" s="57"/>
      <c r="M271" s="57"/>
      <c r="N271" s="57"/>
      <c r="O271" s="57"/>
      <c r="P271" s="57"/>
      <c r="Q271" s="57"/>
      <c r="R271" s="57"/>
      <c r="S271" s="57"/>
      <c r="T271" s="57"/>
      <c r="U271" s="57"/>
      <c r="V271" s="57"/>
      <c r="W271" s="57"/>
      <c r="X271" s="57"/>
      <c r="Y271" s="57"/>
      <c r="Z271" s="57"/>
    </row>
    <row r="272" spans="1:26" ht="15" customHeight="1" x14ac:dyDescent="0.25">
      <c r="A272" s="338"/>
      <c r="B272" s="57"/>
      <c r="C272" s="57"/>
      <c r="D272" s="57"/>
      <c r="E272" s="57"/>
      <c r="F272" s="57"/>
      <c r="G272" s="57"/>
      <c r="H272" s="57"/>
      <c r="I272" s="57"/>
      <c r="J272" s="57"/>
      <c r="K272" s="57"/>
      <c r="L272" s="57"/>
      <c r="M272" s="57"/>
      <c r="N272" s="57"/>
      <c r="O272" s="57"/>
      <c r="P272" s="57"/>
      <c r="Q272" s="57"/>
      <c r="R272" s="57"/>
      <c r="S272" s="57"/>
      <c r="T272" s="57"/>
      <c r="U272" s="57"/>
      <c r="V272" s="57"/>
      <c r="W272" s="57"/>
      <c r="X272" s="57"/>
      <c r="Y272" s="57"/>
      <c r="Z272" s="57"/>
    </row>
    <row r="273" spans="1:1" ht="15" customHeight="1" x14ac:dyDescent="0.25">
      <c r="A273" s="338"/>
    </row>
    <row r="274" spans="1:1" ht="15" customHeight="1" x14ac:dyDescent="0.25">
      <c r="A274" s="338"/>
    </row>
    <row r="275" spans="1:1" ht="15" customHeight="1" x14ac:dyDescent="0.25">
      <c r="A275" s="338"/>
    </row>
    <row r="276" spans="1:1" ht="15" customHeight="1" x14ac:dyDescent="0.25">
      <c r="A276" s="338"/>
    </row>
    <row r="277" spans="1:1" ht="15" customHeight="1" x14ac:dyDescent="0.25">
      <c r="A277" s="338"/>
    </row>
    <row r="278" spans="1:1" ht="15" customHeight="1" x14ac:dyDescent="0.25">
      <c r="A278" s="338"/>
    </row>
    <row r="279" spans="1:1" ht="15" customHeight="1" x14ac:dyDescent="0.25">
      <c r="A279" s="338"/>
    </row>
    <row r="280" spans="1:1" ht="15" customHeight="1" x14ac:dyDescent="0.25">
      <c r="A280" s="338"/>
    </row>
    <row r="281" spans="1:1" ht="15" customHeight="1" x14ac:dyDescent="0.25">
      <c r="A281" s="338"/>
    </row>
    <row r="282" spans="1:1" ht="15" customHeight="1" x14ac:dyDescent="0.25">
      <c r="A282" s="338"/>
    </row>
    <row r="283" spans="1:1" ht="15" customHeight="1" x14ac:dyDescent="0.25">
      <c r="A283" s="338"/>
    </row>
    <row r="284" spans="1:1" ht="15" customHeight="1" x14ac:dyDescent="0.25">
      <c r="A284" s="338"/>
    </row>
    <row r="285" spans="1:1" ht="15" customHeight="1" x14ac:dyDescent="0.25">
      <c r="A285" s="338"/>
    </row>
    <row r="286" spans="1:1" ht="15" customHeight="1" x14ac:dyDescent="0.25">
      <c r="A286" s="338"/>
    </row>
    <row r="287" spans="1:1" ht="15" customHeight="1" x14ac:dyDescent="0.25">
      <c r="A287" s="338"/>
    </row>
    <row r="288" spans="1:1" ht="15" customHeight="1" x14ac:dyDescent="0.25">
      <c r="A288" s="338"/>
    </row>
    <row r="289" spans="1:1" ht="15" customHeight="1" x14ac:dyDescent="0.25">
      <c r="A289" s="338"/>
    </row>
    <row r="290" spans="1:1" ht="15" customHeight="1" x14ac:dyDescent="0.25">
      <c r="A290" s="338"/>
    </row>
    <row r="291" spans="1:1" ht="15" customHeight="1" x14ac:dyDescent="0.25">
      <c r="A291" s="338"/>
    </row>
    <row r="292" spans="1:1" ht="15" customHeight="1" x14ac:dyDescent="0.25">
      <c r="A292" s="338"/>
    </row>
    <row r="293" spans="1:1" ht="15" customHeight="1" x14ac:dyDescent="0.25">
      <c r="A293" s="338"/>
    </row>
    <row r="294" spans="1:1" ht="15" customHeight="1" x14ac:dyDescent="0.25">
      <c r="A294" s="338"/>
    </row>
    <row r="295" spans="1:1" ht="15" customHeight="1" x14ac:dyDescent="0.25">
      <c r="A295" s="338"/>
    </row>
    <row r="296" spans="1:1" ht="15" customHeight="1" x14ac:dyDescent="0.25">
      <c r="A296" s="338"/>
    </row>
    <row r="297" spans="1:1" ht="15" customHeight="1" x14ac:dyDescent="0.25">
      <c r="A297" s="338"/>
    </row>
    <row r="298" spans="1:1" ht="15" customHeight="1" x14ac:dyDescent="0.25">
      <c r="A298" s="338"/>
    </row>
    <row r="299" spans="1:1" ht="15" customHeight="1" x14ac:dyDescent="0.25">
      <c r="A299" s="338"/>
    </row>
    <row r="300" spans="1:1" ht="15" customHeight="1" x14ac:dyDescent="0.25">
      <c r="A300" s="338"/>
    </row>
    <row r="301" spans="1:1" ht="15" customHeight="1" x14ac:dyDescent="0.25">
      <c r="A301" s="338"/>
    </row>
    <row r="302" spans="1:1" ht="15" customHeight="1" x14ac:dyDescent="0.25">
      <c r="A302" s="338"/>
    </row>
    <row r="303" spans="1:1" ht="15" customHeight="1" x14ac:dyDescent="0.25">
      <c r="A303" s="338"/>
    </row>
    <row r="304" spans="1:1" ht="15" customHeight="1" x14ac:dyDescent="0.25">
      <c r="A304" s="338"/>
    </row>
    <row r="305" spans="1:1" ht="15" customHeight="1" x14ac:dyDescent="0.25">
      <c r="A305" s="338"/>
    </row>
    <row r="306" spans="1:1" ht="15" customHeight="1" x14ac:dyDescent="0.25">
      <c r="A306" s="338"/>
    </row>
    <row r="307" spans="1:1" ht="15" customHeight="1" x14ac:dyDescent="0.25">
      <c r="A307" s="338"/>
    </row>
    <row r="308" spans="1:1" ht="15" customHeight="1" x14ac:dyDescent="0.25">
      <c r="A308" s="338"/>
    </row>
    <row r="309" spans="1:1" ht="15" customHeight="1" x14ac:dyDescent="0.25">
      <c r="A309" s="338"/>
    </row>
    <row r="310" spans="1:1" ht="15" customHeight="1" x14ac:dyDescent="0.25">
      <c r="A310" s="338"/>
    </row>
    <row r="311" spans="1:1" ht="15" customHeight="1" x14ac:dyDescent="0.25">
      <c r="A311" s="338"/>
    </row>
    <row r="312" spans="1:1" ht="15" customHeight="1" x14ac:dyDescent="0.25">
      <c r="A312" s="338"/>
    </row>
    <row r="313" spans="1:1" ht="15" customHeight="1" x14ac:dyDescent="0.25">
      <c r="A313" s="338"/>
    </row>
    <row r="314" spans="1:1" ht="15" customHeight="1" x14ac:dyDescent="0.25">
      <c r="A314" s="338"/>
    </row>
    <row r="315" spans="1:1" ht="15" customHeight="1" x14ac:dyDescent="0.25">
      <c r="A315" s="338"/>
    </row>
    <row r="316" spans="1:1" ht="15" customHeight="1" x14ac:dyDescent="0.25">
      <c r="A316" s="338"/>
    </row>
    <row r="317" spans="1:1" ht="15" customHeight="1" x14ac:dyDescent="0.25">
      <c r="A317" s="338"/>
    </row>
    <row r="318" spans="1:1" ht="15" customHeight="1" x14ac:dyDescent="0.25">
      <c r="A318" s="338"/>
    </row>
    <row r="319" spans="1:1" ht="15" customHeight="1" x14ac:dyDescent="0.25">
      <c r="A319" s="338"/>
    </row>
    <row r="320" spans="1:1" ht="15" customHeight="1" x14ac:dyDescent="0.25">
      <c r="A320" s="338"/>
    </row>
    <row r="321" spans="1:1" ht="15" customHeight="1" x14ac:dyDescent="0.25">
      <c r="A321" s="338"/>
    </row>
    <row r="322" spans="1:1" ht="15" customHeight="1" x14ac:dyDescent="0.25">
      <c r="A322" s="338"/>
    </row>
    <row r="323" spans="1:1" ht="15" customHeight="1" x14ac:dyDescent="0.25">
      <c r="A323" s="338"/>
    </row>
    <row r="324" spans="1:1" ht="15" customHeight="1" x14ac:dyDescent="0.25">
      <c r="A324" s="338"/>
    </row>
    <row r="325" spans="1:1" ht="15" customHeight="1" x14ac:dyDescent="0.25">
      <c r="A325" s="338"/>
    </row>
    <row r="326" spans="1:1" ht="15" customHeight="1" x14ac:dyDescent="0.25">
      <c r="A326" s="338"/>
    </row>
    <row r="327" spans="1:1" ht="15" customHeight="1" x14ac:dyDescent="0.25">
      <c r="A327" s="338"/>
    </row>
    <row r="328" spans="1:1" ht="15" customHeight="1" x14ac:dyDescent="0.25">
      <c r="A328" s="338"/>
    </row>
    <row r="329" spans="1:1" ht="15" customHeight="1" x14ac:dyDescent="0.25">
      <c r="A329" s="338"/>
    </row>
    <row r="330" spans="1:1" ht="15" customHeight="1" x14ac:dyDescent="0.25">
      <c r="A330" s="338"/>
    </row>
    <row r="331" spans="1:1" ht="15" customHeight="1" x14ac:dyDescent="0.25">
      <c r="A331" s="338"/>
    </row>
    <row r="332" spans="1:1" ht="15" customHeight="1" x14ac:dyDescent="0.25">
      <c r="A332" s="338"/>
    </row>
    <row r="333" spans="1:1" ht="15" customHeight="1" x14ac:dyDescent="0.25">
      <c r="A333" s="338"/>
    </row>
    <row r="334" spans="1:1" ht="15" customHeight="1" x14ac:dyDescent="0.25">
      <c r="A334" s="338"/>
    </row>
    <row r="335" spans="1:1" ht="15" customHeight="1" x14ac:dyDescent="0.25">
      <c r="A335" s="338"/>
    </row>
    <row r="336" spans="1:1" ht="15" customHeight="1" x14ac:dyDescent="0.25">
      <c r="A336" s="338"/>
    </row>
    <row r="337" spans="1:1" ht="15" customHeight="1" x14ac:dyDescent="0.25">
      <c r="A337" s="338"/>
    </row>
    <row r="338" spans="1:1" ht="15" customHeight="1" x14ac:dyDescent="0.25">
      <c r="A338" s="338"/>
    </row>
    <row r="339" spans="1:1" ht="15" customHeight="1" x14ac:dyDescent="0.25">
      <c r="A339" s="338"/>
    </row>
    <row r="340" spans="1:1" ht="15" customHeight="1" x14ac:dyDescent="0.25">
      <c r="A340" s="338"/>
    </row>
    <row r="341" spans="1:1" ht="15" customHeight="1" x14ac:dyDescent="0.25">
      <c r="A341" s="338"/>
    </row>
    <row r="342" spans="1:1" ht="15" customHeight="1" x14ac:dyDescent="0.25">
      <c r="A342" s="338"/>
    </row>
    <row r="343" spans="1:1" ht="15" customHeight="1" x14ac:dyDescent="0.25">
      <c r="A343" s="338"/>
    </row>
    <row r="344" spans="1:1" ht="15" customHeight="1" x14ac:dyDescent="0.25">
      <c r="A344" s="338"/>
    </row>
    <row r="345" spans="1:1" ht="15" customHeight="1" x14ac:dyDescent="0.25">
      <c r="A345" s="338"/>
    </row>
    <row r="346" spans="1:1" ht="15" customHeight="1" x14ac:dyDescent="0.25">
      <c r="A346" s="338"/>
    </row>
    <row r="347" spans="1:1" ht="15" customHeight="1" x14ac:dyDescent="0.25">
      <c r="A347" s="338"/>
    </row>
    <row r="348" spans="1:1" ht="15" customHeight="1" x14ac:dyDescent="0.25">
      <c r="A348" s="338"/>
    </row>
    <row r="349" spans="1:1" ht="15" customHeight="1" x14ac:dyDescent="0.25">
      <c r="A349" s="338"/>
    </row>
    <row r="350" spans="1:1" ht="15" customHeight="1" x14ac:dyDescent="0.25">
      <c r="A350" s="338"/>
    </row>
    <row r="351" spans="1:1" ht="15" customHeight="1" x14ac:dyDescent="0.25">
      <c r="A351" s="338"/>
    </row>
    <row r="352" spans="1:1" ht="15" customHeight="1" x14ac:dyDescent="0.25">
      <c r="A352" s="338"/>
    </row>
    <row r="353" spans="1:1" ht="15" customHeight="1" x14ac:dyDescent="0.25">
      <c r="A353" s="338"/>
    </row>
    <row r="354" spans="1:1" ht="15" customHeight="1" x14ac:dyDescent="0.25">
      <c r="A354" s="338"/>
    </row>
    <row r="355" spans="1:1" ht="15" customHeight="1" x14ac:dyDescent="0.25">
      <c r="A355" s="338"/>
    </row>
    <row r="356" spans="1:1" ht="15" customHeight="1" x14ac:dyDescent="0.25">
      <c r="A356" s="338"/>
    </row>
    <row r="357" spans="1:1" ht="15" customHeight="1" x14ac:dyDescent="0.25">
      <c r="A357" s="338"/>
    </row>
    <row r="358" spans="1:1" ht="15" customHeight="1" x14ac:dyDescent="0.25">
      <c r="A358" s="338"/>
    </row>
    <row r="359" spans="1:1" ht="15" customHeight="1" x14ac:dyDescent="0.25">
      <c r="A359" s="338"/>
    </row>
    <row r="360" spans="1:1" ht="15" customHeight="1" x14ac:dyDescent="0.25">
      <c r="A360" s="338"/>
    </row>
    <row r="361" spans="1:1" ht="15" customHeight="1" x14ac:dyDescent="0.25">
      <c r="A361" s="338"/>
    </row>
    <row r="362" spans="1:1" ht="15" customHeight="1" x14ac:dyDescent="0.25">
      <c r="A362" s="338"/>
    </row>
    <row r="363" spans="1:1" ht="15" customHeight="1" x14ac:dyDescent="0.25">
      <c r="A363" s="338"/>
    </row>
    <row r="364" spans="1:1" ht="15" customHeight="1" x14ac:dyDescent="0.25">
      <c r="A364" s="338"/>
    </row>
    <row r="365" spans="1:1" ht="15" customHeight="1" x14ac:dyDescent="0.25">
      <c r="A365" s="338"/>
    </row>
    <row r="366" spans="1:1" ht="15" customHeight="1" x14ac:dyDescent="0.25">
      <c r="A366" s="338"/>
    </row>
    <row r="367" spans="1:1" ht="15" customHeight="1" x14ac:dyDescent="0.25">
      <c r="A367" s="338"/>
    </row>
    <row r="368" spans="1:1" ht="15" customHeight="1" x14ac:dyDescent="0.25">
      <c r="A368" s="338"/>
    </row>
    <row r="369" spans="1:1" ht="15" customHeight="1" x14ac:dyDescent="0.25">
      <c r="A369" s="338"/>
    </row>
    <row r="370" spans="1:1" ht="15" customHeight="1" x14ac:dyDescent="0.25">
      <c r="A370" s="338"/>
    </row>
    <row r="371" spans="1:1" ht="15" customHeight="1" x14ac:dyDescent="0.25">
      <c r="A371" s="338"/>
    </row>
    <row r="372" spans="1:1" ht="15" customHeight="1" x14ac:dyDescent="0.25">
      <c r="A372" s="338"/>
    </row>
    <row r="373" spans="1:1" ht="15" customHeight="1" x14ac:dyDescent="0.25">
      <c r="A373" s="338"/>
    </row>
    <row r="374" spans="1:1" ht="15" customHeight="1" x14ac:dyDescent="0.25">
      <c r="A374" s="338"/>
    </row>
    <row r="375" spans="1:1" ht="15" customHeight="1" x14ac:dyDescent="0.25">
      <c r="A375" s="338"/>
    </row>
    <row r="376" spans="1:1" ht="15" customHeight="1" x14ac:dyDescent="0.25">
      <c r="A376" s="338"/>
    </row>
    <row r="377" spans="1:1" ht="15" customHeight="1" x14ac:dyDescent="0.25">
      <c r="A377" s="338"/>
    </row>
    <row r="378" spans="1:1" ht="15" customHeight="1" x14ac:dyDescent="0.25">
      <c r="A378" s="338"/>
    </row>
    <row r="379" spans="1:1" ht="15" customHeight="1" x14ac:dyDescent="0.25">
      <c r="A379" s="338"/>
    </row>
    <row r="380" spans="1:1" ht="15" customHeight="1" x14ac:dyDescent="0.25">
      <c r="A380" s="338"/>
    </row>
    <row r="381" spans="1:1" ht="15" customHeight="1" x14ac:dyDescent="0.25">
      <c r="A381" s="338"/>
    </row>
    <row r="382" spans="1:1" ht="15" customHeight="1" x14ac:dyDescent="0.25">
      <c r="A382" s="338"/>
    </row>
    <row r="383" spans="1:1" ht="15" customHeight="1" x14ac:dyDescent="0.25">
      <c r="A383" s="338"/>
    </row>
    <row r="384" spans="1:1" ht="15" customHeight="1" x14ac:dyDescent="0.25">
      <c r="A384" s="338"/>
    </row>
    <row r="385" spans="1:1" ht="15" customHeight="1" x14ac:dyDescent="0.25">
      <c r="A385" s="338"/>
    </row>
    <row r="386" spans="1:1" ht="15" customHeight="1" x14ac:dyDescent="0.25">
      <c r="A386" s="338"/>
    </row>
    <row r="387" spans="1:1" ht="15" customHeight="1" x14ac:dyDescent="0.25">
      <c r="A387" s="338"/>
    </row>
    <row r="388" spans="1:1" ht="15" customHeight="1" x14ac:dyDescent="0.25">
      <c r="A388" s="338"/>
    </row>
    <row r="389" spans="1:1" ht="15" customHeight="1" x14ac:dyDescent="0.25">
      <c r="A389" s="338"/>
    </row>
    <row r="390" spans="1:1" ht="15" customHeight="1" x14ac:dyDescent="0.25">
      <c r="A390" s="338"/>
    </row>
    <row r="391" spans="1:1" ht="15" customHeight="1" x14ac:dyDescent="0.25">
      <c r="A391" s="338"/>
    </row>
    <row r="392" spans="1:1" ht="15" customHeight="1" x14ac:dyDescent="0.25">
      <c r="A392" s="338"/>
    </row>
    <row r="393" spans="1:1" ht="15" customHeight="1" x14ac:dyDescent="0.25">
      <c r="A393" s="338"/>
    </row>
    <row r="394" spans="1:1" ht="15" customHeight="1" x14ac:dyDescent="0.25">
      <c r="A394" s="338"/>
    </row>
    <row r="395" spans="1:1" ht="15" customHeight="1" x14ac:dyDescent="0.25">
      <c r="A395" s="338"/>
    </row>
    <row r="396" spans="1:1" ht="15" customHeight="1" x14ac:dyDescent="0.25">
      <c r="A396" s="338"/>
    </row>
    <row r="397" spans="1:1" ht="15" customHeight="1" x14ac:dyDescent="0.25">
      <c r="A397" s="338"/>
    </row>
    <row r="398" spans="1:1" ht="15" customHeight="1" x14ac:dyDescent="0.25">
      <c r="A398" s="338"/>
    </row>
    <row r="399" spans="1:1" ht="15" customHeight="1" x14ac:dyDescent="0.25">
      <c r="A399" s="338"/>
    </row>
    <row r="400" spans="1:1" ht="15" customHeight="1" x14ac:dyDescent="0.25">
      <c r="A400" s="338"/>
    </row>
    <row r="401" spans="1:1" ht="15" customHeight="1" x14ac:dyDescent="0.25">
      <c r="A401" s="338"/>
    </row>
    <row r="402" spans="1:1" ht="15" customHeight="1" x14ac:dyDescent="0.25">
      <c r="A402" s="338"/>
    </row>
    <row r="403" spans="1:1" ht="15" customHeight="1" x14ac:dyDescent="0.25">
      <c r="A403" s="338"/>
    </row>
    <row r="404" spans="1:1" ht="15" customHeight="1" x14ac:dyDescent="0.25">
      <c r="A404" s="338"/>
    </row>
    <row r="405" spans="1:1" ht="15" customHeight="1" x14ac:dyDescent="0.25">
      <c r="A405" s="338"/>
    </row>
    <row r="406" spans="1:1" ht="15" customHeight="1" x14ac:dyDescent="0.25">
      <c r="A406" s="338"/>
    </row>
    <row r="407" spans="1:1" ht="15" customHeight="1" x14ac:dyDescent="0.25">
      <c r="A407" s="338"/>
    </row>
    <row r="408" spans="1:1" ht="15" customHeight="1" x14ac:dyDescent="0.25">
      <c r="A408" s="338"/>
    </row>
    <row r="409" spans="1:1" ht="15" customHeight="1" x14ac:dyDescent="0.25">
      <c r="A409" s="338"/>
    </row>
    <row r="410" spans="1:1" ht="15" customHeight="1" x14ac:dyDescent="0.25">
      <c r="A410" s="338"/>
    </row>
    <row r="411" spans="1:1" ht="15" customHeight="1" x14ac:dyDescent="0.25">
      <c r="A411" s="338"/>
    </row>
    <row r="412" spans="1:1" ht="15" customHeight="1" x14ac:dyDescent="0.25">
      <c r="A412" s="338"/>
    </row>
    <row r="413" spans="1:1" ht="15" customHeight="1" x14ac:dyDescent="0.25">
      <c r="A413" s="338"/>
    </row>
    <row r="414" spans="1:1" ht="15" customHeight="1" x14ac:dyDescent="0.25">
      <c r="A414" s="338"/>
    </row>
    <row r="415" spans="1:1" ht="15" customHeight="1" x14ac:dyDescent="0.25">
      <c r="A415" s="338"/>
    </row>
    <row r="416" spans="1:1" ht="15" customHeight="1" x14ac:dyDescent="0.25">
      <c r="A416" s="338"/>
    </row>
    <row r="417" spans="1:1" ht="15" customHeight="1" x14ac:dyDescent="0.25">
      <c r="A417" s="338"/>
    </row>
    <row r="418" spans="1:1" ht="15" customHeight="1" x14ac:dyDescent="0.25">
      <c r="A418" s="338"/>
    </row>
    <row r="419" spans="1:1" ht="15" customHeight="1" x14ac:dyDescent="0.25">
      <c r="A419" s="338"/>
    </row>
    <row r="420" spans="1:1" ht="15" customHeight="1" x14ac:dyDescent="0.25">
      <c r="A420" s="338"/>
    </row>
    <row r="421" spans="1:1" ht="15" customHeight="1" x14ac:dyDescent="0.25">
      <c r="A421" s="338"/>
    </row>
    <row r="422" spans="1:1" ht="15" customHeight="1" x14ac:dyDescent="0.25">
      <c r="A422" s="338"/>
    </row>
    <row r="423" spans="1:1" ht="15" customHeight="1" x14ac:dyDescent="0.25">
      <c r="A423" s="338"/>
    </row>
    <row r="424" spans="1:1" ht="15" customHeight="1" x14ac:dyDescent="0.25">
      <c r="A424" s="338"/>
    </row>
    <row r="425" spans="1:1" ht="15" customHeight="1" x14ac:dyDescent="0.25">
      <c r="A425" s="338"/>
    </row>
    <row r="426" spans="1:1" ht="15" customHeight="1" x14ac:dyDescent="0.25">
      <c r="A426" s="338"/>
    </row>
    <row r="427" spans="1:1" ht="15" customHeight="1" x14ac:dyDescent="0.25">
      <c r="A427" s="338"/>
    </row>
    <row r="428" spans="1:1" ht="15" customHeight="1" x14ac:dyDescent="0.25">
      <c r="A428" s="338"/>
    </row>
    <row r="429" spans="1:1" ht="15" customHeight="1" x14ac:dyDescent="0.25">
      <c r="A429" s="338"/>
    </row>
    <row r="430" spans="1:1" ht="15" customHeight="1" x14ac:dyDescent="0.25">
      <c r="A430" s="338"/>
    </row>
    <row r="431" spans="1:1" ht="15" customHeight="1" x14ac:dyDescent="0.25">
      <c r="A431" s="338"/>
    </row>
    <row r="432" spans="1:1" ht="15" customHeight="1" x14ac:dyDescent="0.25">
      <c r="A432" s="338"/>
    </row>
    <row r="433" spans="1:1" ht="15" customHeight="1" x14ac:dyDescent="0.25">
      <c r="A433" s="338"/>
    </row>
    <row r="434" spans="1:1" ht="15" customHeight="1" x14ac:dyDescent="0.25">
      <c r="A434" s="338"/>
    </row>
    <row r="435" spans="1:1" ht="15" customHeight="1" x14ac:dyDescent="0.25">
      <c r="A435" s="338"/>
    </row>
    <row r="436" spans="1:1" ht="15" customHeight="1" x14ac:dyDescent="0.25">
      <c r="A436" s="338"/>
    </row>
    <row r="437" spans="1:1" ht="15" customHeight="1" x14ac:dyDescent="0.25">
      <c r="A437" s="338"/>
    </row>
    <row r="438" spans="1:1" ht="15" customHeight="1" x14ac:dyDescent="0.25">
      <c r="A438" s="338"/>
    </row>
    <row r="439" spans="1:1" ht="15" customHeight="1" x14ac:dyDescent="0.25">
      <c r="A439" s="338"/>
    </row>
    <row r="440" spans="1:1" ht="15" customHeight="1" x14ac:dyDescent="0.25">
      <c r="A440" s="338"/>
    </row>
    <row r="441" spans="1:1" ht="15" customHeight="1" x14ac:dyDescent="0.25">
      <c r="A441" s="338"/>
    </row>
    <row r="442" spans="1:1" ht="15" customHeight="1" x14ac:dyDescent="0.25">
      <c r="A442" s="338"/>
    </row>
    <row r="443" spans="1:1" ht="15" customHeight="1" x14ac:dyDescent="0.25">
      <c r="A443" s="338"/>
    </row>
    <row r="444" spans="1:1" ht="15" customHeight="1" x14ac:dyDescent="0.25">
      <c r="A444" s="338"/>
    </row>
    <row r="445" spans="1:1" ht="15" customHeight="1" x14ac:dyDescent="0.25">
      <c r="A445" s="338"/>
    </row>
    <row r="446" spans="1:1" ht="15" customHeight="1" x14ac:dyDescent="0.25">
      <c r="A446" s="338"/>
    </row>
    <row r="447" spans="1:1" ht="15" customHeight="1" x14ac:dyDescent="0.25">
      <c r="A447" s="338"/>
    </row>
    <row r="448" spans="1:1" ht="15" customHeight="1" x14ac:dyDescent="0.25">
      <c r="A448" s="338"/>
    </row>
    <row r="449" spans="1:1" ht="15" customHeight="1" x14ac:dyDescent="0.25">
      <c r="A449" s="338"/>
    </row>
    <row r="450" spans="1:1" ht="15" customHeight="1" x14ac:dyDescent="0.25">
      <c r="A450" s="338"/>
    </row>
    <row r="451" spans="1:1" ht="15" customHeight="1" x14ac:dyDescent="0.25">
      <c r="A451" s="338"/>
    </row>
    <row r="452" spans="1:1" ht="15" customHeight="1" x14ac:dyDescent="0.25">
      <c r="A452" s="338"/>
    </row>
    <row r="453" spans="1:1" ht="15" customHeight="1" x14ac:dyDescent="0.25">
      <c r="A453" s="338"/>
    </row>
    <row r="454" spans="1:1" ht="15" customHeight="1" x14ac:dyDescent="0.25">
      <c r="A454" s="338"/>
    </row>
    <row r="455" spans="1:1" ht="15" customHeight="1" x14ac:dyDescent="0.25">
      <c r="A455" s="338"/>
    </row>
    <row r="456" spans="1:1" ht="15" customHeight="1" x14ac:dyDescent="0.25">
      <c r="A456" s="338"/>
    </row>
    <row r="457" spans="1:1" ht="15" customHeight="1" x14ac:dyDescent="0.25">
      <c r="A457" s="338"/>
    </row>
    <row r="458" spans="1:1" ht="15" customHeight="1" x14ac:dyDescent="0.25">
      <c r="A458" s="338"/>
    </row>
    <row r="459" spans="1:1" ht="15" customHeight="1" x14ac:dyDescent="0.25">
      <c r="A459" s="338"/>
    </row>
    <row r="460" spans="1:1" ht="15" customHeight="1" x14ac:dyDescent="0.25">
      <c r="A460" s="338"/>
    </row>
    <row r="461" spans="1:1" ht="15" customHeight="1" x14ac:dyDescent="0.25">
      <c r="A461" s="338"/>
    </row>
    <row r="462" spans="1:1" ht="15" customHeight="1" x14ac:dyDescent="0.25">
      <c r="A462" s="338"/>
    </row>
    <row r="463" spans="1:1" ht="15" customHeight="1" x14ac:dyDescent="0.25">
      <c r="A463" s="338"/>
    </row>
    <row r="464" spans="1:1" ht="15" customHeight="1" x14ac:dyDescent="0.25">
      <c r="A464" s="338"/>
    </row>
    <row r="465" spans="1:1" ht="15" customHeight="1" x14ac:dyDescent="0.25">
      <c r="A465" s="338"/>
    </row>
    <row r="466" spans="1:1" ht="15" customHeight="1" x14ac:dyDescent="0.25">
      <c r="A466" s="338"/>
    </row>
    <row r="467" spans="1:1" ht="15" customHeight="1" x14ac:dyDescent="0.25">
      <c r="A467" s="338"/>
    </row>
    <row r="468" spans="1:1" ht="15" customHeight="1" x14ac:dyDescent="0.25">
      <c r="A468" s="338"/>
    </row>
    <row r="469" spans="1:1" ht="15" customHeight="1" x14ac:dyDescent="0.25">
      <c r="A469" s="338"/>
    </row>
    <row r="470" spans="1:1" ht="15" customHeight="1" x14ac:dyDescent="0.25">
      <c r="A470" s="338"/>
    </row>
    <row r="471" spans="1:1" ht="15" customHeight="1" x14ac:dyDescent="0.25">
      <c r="A471" s="338"/>
    </row>
    <row r="472" spans="1:1" ht="15" customHeight="1" x14ac:dyDescent="0.25">
      <c r="A472" s="338"/>
    </row>
    <row r="473" spans="1:1" ht="15" customHeight="1" x14ac:dyDescent="0.25">
      <c r="A473" s="338"/>
    </row>
    <row r="474" spans="1:1" ht="15" customHeight="1" x14ac:dyDescent="0.25">
      <c r="A474" s="338"/>
    </row>
    <row r="475" spans="1:1" ht="15" customHeight="1" x14ac:dyDescent="0.25">
      <c r="A475" s="338"/>
    </row>
    <row r="476" spans="1:1" ht="15" customHeight="1" x14ac:dyDescent="0.25">
      <c r="A476" s="338"/>
    </row>
    <row r="477" spans="1:1" ht="15" customHeight="1" x14ac:dyDescent="0.25">
      <c r="A477" s="338"/>
    </row>
    <row r="478" spans="1:1" ht="15" customHeight="1" x14ac:dyDescent="0.25">
      <c r="A478" s="338"/>
    </row>
    <row r="479" spans="1:1" ht="15" customHeight="1" x14ac:dyDescent="0.25">
      <c r="A479" s="338"/>
    </row>
    <row r="480" spans="1:1" ht="15" customHeight="1" x14ac:dyDescent="0.25">
      <c r="A480" s="338"/>
    </row>
    <row r="481" spans="1:1" ht="15" customHeight="1" x14ac:dyDescent="0.25">
      <c r="A481" s="338"/>
    </row>
    <row r="482" spans="1:1" ht="15" customHeight="1" x14ac:dyDescent="0.25">
      <c r="A482" s="338"/>
    </row>
    <row r="483" spans="1:1" ht="15" customHeight="1" x14ac:dyDescent="0.25">
      <c r="A483" s="338"/>
    </row>
    <row r="484" spans="1:1" ht="15" customHeight="1" x14ac:dyDescent="0.25">
      <c r="A484" s="338"/>
    </row>
    <row r="485" spans="1:1" ht="15" customHeight="1" x14ac:dyDescent="0.25">
      <c r="A485" s="338"/>
    </row>
    <row r="486" spans="1:1" ht="15" customHeight="1" x14ac:dyDescent="0.25">
      <c r="A486" s="338"/>
    </row>
    <row r="487" spans="1:1" ht="15" customHeight="1" x14ac:dyDescent="0.25">
      <c r="A487" s="338"/>
    </row>
    <row r="488" spans="1:1" ht="15" customHeight="1" x14ac:dyDescent="0.25">
      <c r="A488" s="338"/>
    </row>
    <row r="489" spans="1:1" ht="15" customHeight="1" x14ac:dyDescent="0.25">
      <c r="A489" s="338"/>
    </row>
    <row r="490" spans="1:1" ht="15" customHeight="1" x14ac:dyDescent="0.25">
      <c r="A490" s="338"/>
    </row>
    <row r="491" spans="1:1" ht="15" customHeight="1" x14ac:dyDescent="0.25">
      <c r="A491" s="338"/>
    </row>
    <row r="492" spans="1:1" ht="15" customHeight="1" x14ac:dyDescent="0.25">
      <c r="A492" s="338"/>
    </row>
    <row r="493" spans="1:1" ht="15" customHeight="1" x14ac:dyDescent="0.25">
      <c r="A493" s="338"/>
    </row>
    <row r="494" spans="1:1" ht="15" customHeight="1" x14ac:dyDescent="0.25">
      <c r="A494" s="338"/>
    </row>
    <row r="495" spans="1:1" ht="15" customHeight="1" x14ac:dyDescent="0.25">
      <c r="A495" s="338"/>
    </row>
    <row r="496" spans="1:1" ht="15" customHeight="1" x14ac:dyDescent="0.25">
      <c r="A496" s="338"/>
    </row>
    <row r="497" spans="1:1" ht="15" customHeight="1" x14ac:dyDescent="0.25">
      <c r="A497" s="338"/>
    </row>
    <row r="498" spans="1:1" ht="15" customHeight="1" x14ac:dyDescent="0.25">
      <c r="A498" s="338"/>
    </row>
    <row r="499" spans="1:1" ht="15" customHeight="1" x14ac:dyDescent="0.25">
      <c r="A499" s="338"/>
    </row>
    <row r="500" spans="1:1" ht="15" customHeight="1" x14ac:dyDescent="0.25">
      <c r="A500" s="338"/>
    </row>
    <row r="501" spans="1:1" ht="15" customHeight="1" x14ac:dyDescent="0.25">
      <c r="A501" s="338"/>
    </row>
    <row r="502" spans="1:1" ht="15" customHeight="1" x14ac:dyDescent="0.25">
      <c r="A502" s="338"/>
    </row>
    <row r="503" spans="1:1" ht="15" customHeight="1" x14ac:dyDescent="0.25">
      <c r="A503" s="338"/>
    </row>
    <row r="504" spans="1:1" ht="15" customHeight="1" x14ac:dyDescent="0.25">
      <c r="A504" s="338"/>
    </row>
    <row r="505" spans="1:1" ht="15" customHeight="1" x14ac:dyDescent="0.25">
      <c r="A505" s="338"/>
    </row>
    <row r="506" spans="1:1" ht="15" customHeight="1" x14ac:dyDescent="0.25">
      <c r="A506" s="338"/>
    </row>
    <row r="507" spans="1:1" ht="15" customHeight="1" x14ac:dyDescent="0.25">
      <c r="A507" s="338"/>
    </row>
    <row r="508" spans="1:1" ht="15" customHeight="1" x14ac:dyDescent="0.25">
      <c r="A508" s="338"/>
    </row>
    <row r="509" spans="1:1" ht="15" customHeight="1" x14ac:dyDescent="0.25">
      <c r="A509" s="338"/>
    </row>
    <row r="510" spans="1:1" ht="15" customHeight="1" x14ac:dyDescent="0.25">
      <c r="A510" s="338"/>
    </row>
    <row r="511" spans="1:1" ht="15" customHeight="1" x14ac:dyDescent="0.25">
      <c r="A511" s="338"/>
    </row>
    <row r="512" spans="1:1" ht="15" customHeight="1" x14ac:dyDescent="0.25">
      <c r="A512" s="338"/>
    </row>
    <row r="513" spans="1:1" ht="15" customHeight="1" x14ac:dyDescent="0.25">
      <c r="A513" s="338"/>
    </row>
    <row r="514" spans="1:1" ht="15" customHeight="1" x14ac:dyDescent="0.25">
      <c r="A514" s="338"/>
    </row>
    <row r="515" spans="1:1" ht="15" customHeight="1" x14ac:dyDescent="0.25">
      <c r="A515" s="338"/>
    </row>
    <row r="516" spans="1:1" ht="15" customHeight="1" x14ac:dyDescent="0.25">
      <c r="A516" s="338"/>
    </row>
    <row r="517" spans="1:1" ht="15" customHeight="1" x14ac:dyDescent="0.25">
      <c r="A517" s="338"/>
    </row>
    <row r="518" spans="1:1" ht="15" customHeight="1" x14ac:dyDescent="0.25">
      <c r="A518" s="338"/>
    </row>
    <row r="519" spans="1:1" ht="15" customHeight="1" x14ac:dyDescent="0.25">
      <c r="A519" s="338"/>
    </row>
    <row r="520" spans="1:1" ht="15" customHeight="1" x14ac:dyDescent="0.25">
      <c r="A520" s="338"/>
    </row>
    <row r="521" spans="1:1" ht="15" customHeight="1" x14ac:dyDescent="0.25">
      <c r="A521" s="338"/>
    </row>
    <row r="522" spans="1:1" ht="15" customHeight="1" x14ac:dyDescent="0.25">
      <c r="A522" s="338"/>
    </row>
    <row r="523" spans="1:1" ht="15" customHeight="1" x14ac:dyDescent="0.25">
      <c r="A523" s="338"/>
    </row>
    <row r="524" spans="1:1" ht="15" customHeight="1" x14ac:dyDescent="0.25">
      <c r="A524" s="338"/>
    </row>
    <row r="525" spans="1:1" ht="15" customHeight="1" x14ac:dyDescent="0.25">
      <c r="A525" s="338"/>
    </row>
    <row r="526" spans="1:1" ht="15" customHeight="1" x14ac:dyDescent="0.25">
      <c r="A526" s="338"/>
    </row>
    <row r="527" spans="1:1" ht="15" customHeight="1" x14ac:dyDescent="0.25">
      <c r="A527" s="338"/>
    </row>
    <row r="528" spans="1:1" ht="15" customHeight="1" x14ac:dyDescent="0.25">
      <c r="A528" s="338"/>
    </row>
    <row r="529" spans="1:1" ht="15" customHeight="1" x14ac:dyDescent="0.25">
      <c r="A529" s="338"/>
    </row>
    <row r="530" spans="1:1" ht="15" customHeight="1" x14ac:dyDescent="0.25">
      <c r="A530" s="338"/>
    </row>
    <row r="531" spans="1:1" ht="15" customHeight="1" x14ac:dyDescent="0.25">
      <c r="A531" s="338"/>
    </row>
    <row r="532" spans="1:1" ht="15" customHeight="1" x14ac:dyDescent="0.25">
      <c r="A532" s="338"/>
    </row>
    <row r="533" spans="1:1" ht="15" customHeight="1" x14ac:dyDescent="0.25">
      <c r="A533" s="338"/>
    </row>
    <row r="534" spans="1:1" ht="15" customHeight="1" x14ac:dyDescent="0.25">
      <c r="A534" s="338"/>
    </row>
    <row r="535" spans="1:1" ht="15" customHeight="1" x14ac:dyDescent="0.25">
      <c r="A535" s="338"/>
    </row>
    <row r="536" spans="1:1" ht="15" customHeight="1" x14ac:dyDescent="0.25">
      <c r="A536" s="338"/>
    </row>
    <row r="537" spans="1:1" ht="15" customHeight="1" x14ac:dyDescent="0.25">
      <c r="A537" s="338"/>
    </row>
    <row r="538" spans="1:1" ht="15" customHeight="1" x14ac:dyDescent="0.25">
      <c r="A538" s="338"/>
    </row>
    <row r="539" spans="1:1" ht="15" customHeight="1" x14ac:dyDescent="0.25">
      <c r="A539" s="338"/>
    </row>
    <row r="540" spans="1:1" ht="15" customHeight="1" x14ac:dyDescent="0.25">
      <c r="A540" s="338"/>
    </row>
    <row r="541" spans="1:1" ht="15" customHeight="1" x14ac:dyDescent="0.25">
      <c r="A541" s="338"/>
    </row>
    <row r="542" spans="1:1" ht="15" customHeight="1" x14ac:dyDescent="0.25">
      <c r="A542" s="338"/>
    </row>
    <row r="543" spans="1:1" ht="15" customHeight="1" x14ac:dyDescent="0.25">
      <c r="A543" s="338"/>
    </row>
    <row r="544" spans="1:1" ht="15" customHeight="1" x14ac:dyDescent="0.25">
      <c r="A544" s="338"/>
    </row>
    <row r="545" spans="1:1" ht="15" customHeight="1" x14ac:dyDescent="0.25">
      <c r="A545" s="338"/>
    </row>
    <row r="546" spans="1:1" ht="15" customHeight="1" x14ac:dyDescent="0.25">
      <c r="A546" s="338"/>
    </row>
    <row r="547" spans="1:1" ht="15" customHeight="1" x14ac:dyDescent="0.25">
      <c r="A547" s="338"/>
    </row>
    <row r="548" spans="1:1" ht="15" customHeight="1" x14ac:dyDescent="0.25">
      <c r="A548" s="338"/>
    </row>
    <row r="549" spans="1:1" ht="15" customHeight="1" x14ac:dyDescent="0.25">
      <c r="A549" s="338"/>
    </row>
    <row r="550" spans="1:1" ht="15" customHeight="1" x14ac:dyDescent="0.25">
      <c r="A550" s="338"/>
    </row>
    <row r="551" spans="1:1" ht="15" customHeight="1" x14ac:dyDescent="0.25">
      <c r="A551" s="338"/>
    </row>
    <row r="552" spans="1:1" ht="15" customHeight="1" x14ac:dyDescent="0.25">
      <c r="A552" s="338"/>
    </row>
    <row r="553" spans="1:1" ht="15" customHeight="1" x14ac:dyDescent="0.25">
      <c r="A553" s="338"/>
    </row>
    <row r="554" spans="1:1" ht="15" customHeight="1" x14ac:dyDescent="0.25">
      <c r="A554" s="338"/>
    </row>
    <row r="555" spans="1:1" ht="15" customHeight="1" x14ac:dyDescent="0.25">
      <c r="A555" s="338"/>
    </row>
    <row r="556" spans="1:1" ht="15" customHeight="1" x14ac:dyDescent="0.25">
      <c r="A556" s="338"/>
    </row>
    <row r="557" spans="1:1" ht="15" customHeight="1" x14ac:dyDescent="0.25">
      <c r="A557" s="338"/>
    </row>
    <row r="558" spans="1:1" ht="15" customHeight="1" x14ac:dyDescent="0.25">
      <c r="A558" s="338"/>
    </row>
    <row r="559" spans="1:1" ht="15" customHeight="1" x14ac:dyDescent="0.25">
      <c r="A559" s="338"/>
    </row>
    <row r="560" spans="1:1" ht="15" customHeight="1" x14ac:dyDescent="0.25">
      <c r="A560" s="338"/>
    </row>
    <row r="561" spans="1:1" ht="15" customHeight="1" x14ac:dyDescent="0.25">
      <c r="A561" s="338"/>
    </row>
    <row r="562" spans="1:1" ht="15" customHeight="1" x14ac:dyDescent="0.25">
      <c r="A562" s="338"/>
    </row>
    <row r="563" spans="1:1" ht="15" customHeight="1" x14ac:dyDescent="0.25">
      <c r="A563" s="338"/>
    </row>
    <row r="564" spans="1:1" ht="15" customHeight="1" x14ac:dyDescent="0.25">
      <c r="A564" s="338"/>
    </row>
    <row r="565" spans="1:1" ht="15" customHeight="1" x14ac:dyDescent="0.25">
      <c r="A565" s="338"/>
    </row>
    <row r="566" spans="1:1" ht="15" customHeight="1" x14ac:dyDescent="0.25">
      <c r="A566" s="338"/>
    </row>
    <row r="567" spans="1:1" ht="15" customHeight="1" x14ac:dyDescent="0.25">
      <c r="A567" s="338"/>
    </row>
    <row r="568" spans="1:1" ht="15" customHeight="1" x14ac:dyDescent="0.25">
      <c r="A568" s="338"/>
    </row>
    <row r="569" spans="1:1" ht="15" customHeight="1" x14ac:dyDescent="0.25">
      <c r="A569" s="338"/>
    </row>
    <row r="570" spans="1:1" ht="15" customHeight="1" x14ac:dyDescent="0.25">
      <c r="A570" s="338"/>
    </row>
    <row r="571" spans="1:1" ht="15" customHeight="1" x14ac:dyDescent="0.25">
      <c r="A571" s="338"/>
    </row>
    <row r="572" spans="1:1" ht="15" customHeight="1" x14ac:dyDescent="0.25">
      <c r="A572" s="338"/>
    </row>
    <row r="573" spans="1:1" ht="15" customHeight="1" x14ac:dyDescent="0.25">
      <c r="A573" s="338"/>
    </row>
    <row r="574" spans="1:1" ht="15" customHeight="1" x14ac:dyDescent="0.25">
      <c r="A574" s="338"/>
    </row>
    <row r="575" spans="1:1" ht="15" customHeight="1" x14ac:dyDescent="0.25">
      <c r="A575" s="338"/>
    </row>
    <row r="576" spans="1:1" ht="15" customHeight="1" x14ac:dyDescent="0.25">
      <c r="A576" s="338"/>
    </row>
    <row r="577" spans="1:1" ht="15" customHeight="1" x14ac:dyDescent="0.25">
      <c r="A577" s="338"/>
    </row>
    <row r="578" spans="1:1" ht="15" customHeight="1" x14ac:dyDescent="0.25">
      <c r="A578" s="338"/>
    </row>
    <row r="579" spans="1:1" ht="15" customHeight="1" x14ac:dyDescent="0.25">
      <c r="A579" s="338"/>
    </row>
    <row r="580" spans="1:1" ht="15" customHeight="1" x14ac:dyDescent="0.25">
      <c r="A580" s="338"/>
    </row>
    <row r="581" spans="1:1" ht="15" customHeight="1" x14ac:dyDescent="0.25">
      <c r="A581" s="338"/>
    </row>
  </sheetData>
  <mergeCells count="5">
    <mergeCell ref="E1:I1"/>
    <mergeCell ref="E2:I2"/>
    <mergeCell ref="L9:M9"/>
    <mergeCell ref="L10:M10"/>
    <mergeCell ref="E3:I3"/>
  </mergeCells>
  <phoneticPr fontId="0" type="noConversion"/>
  <printOptions horizontalCentered="1"/>
  <pageMargins left="0.24" right="0.26" top="0.5" bottom="0.75" header="0.5" footer="0.5"/>
  <pageSetup scale="76" orientation="landscape" r:id="rId1"/>
  <headerFooter alignWithMargins="0">
    <oddFooter>&amp;L&amp;"Comic Sans MS,Regular"&amp;8&amp;F    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Z581"/>
  <sheetViews>
    <sheetView topLeftCell="A4" workbookViewId="0">
      <selection activeCell="G23" sqref="G23"/>
    </sheetView>
  </sheetViews>
  <sheetFormatPr defaultColWidth="9.109375" defaultRowHeight="15" customHeight="1" x14ac:dyDescent="0.25"/>
  <cols>
    <col min="1" max="1" width="5.6640625" style="15" customWidth="1"/>
    <col min="2" max="2" width="6.88671875" style="4" customWidth="1"/>
    <col min="3" max="3" width="11" style="4" customWidth="1"/>
    <col min="4" max="4" width="11.88671875" style="4" customWidth="1"/>
    <col min="5" max="5" width="10.44140625" style="4" customWidth="1"/>
    <col min="6" max="6" width="10.33203125" style="4" customWidth="1"/>
    <col min="7" max="8" width="10.109375" style="4" customWidth="1"/>
    <col min="9" max="9" width="10.5546875" style="4" customWidth="1"/>
    <col min="10" max="10" width="11.44140625" style="4" customWidth="1"/>
    <col min="11" max="12" width="11" style="4" customWidth="1"/>
    <col min="13" max="13" width="12" style="4" customWidth="1"/>
    <col min="14" max="14" width="11" style="4" customWidth="1"/>
    <col min="15" max="15" width="10.6640625" style="4" customWidth="1"/>
    <col min="16" max="22" width="9.109375" style="4"/>
    <col min="23" max="23" width="9.33203125" style="4" customWidth="1"/>
    <col min="24" max="25" width="7" style="4" customWidth="1"/>
    <col min="26" max="26" width="5.109375" style="4" customWidth="1"/>
    <col min="27" max="16384" width="9.109375" style="4"/>
  </cols>
  <sheetData>
    <row r="1" spans="1:26" ht="15" customHeight="1" x14ac:dyDescent="0.25">
      <c r="A1" s="111" t="str">
        <f>+'[1]Project Costs'!A6</f>
        <v>Parish or school Name:</v>
      </c>
      <c r="B1" s="92"/>
      <c r="C1" s="150"/>
      <c r="D1" s="150"/>
      <c r="E1" s="355" t="str">
        <f>'School History and Projections'!B1</f>
        <v>School</v>
      </c>
      <c r="F1" s="355"/>
      <c r="G1" s="355"/>
      <c r="H1" s="355"/>
      <c r="I1" s="355"/>
      <c r="J1" s="150"/>
      <c r="K1" s="150"/>
      <c r="L1" s="150"/>
      <c r="M1" s="150"/>
      <c r="N1" s="150"/>
      <c r="O1" s="150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</row>
    <row r="2" spans="1:26" ht="15" customHeight="1" x14ac:dyDescent="0.25">
      <c r="A2" s="111" t="str">
        <f>+'[1]Project Costs'!A9</f>
        <v>Date of Proposal:</v>
      </c>
      <c r="B2" s="92"/>
      <c r="C2" s="150"/>
      <c r="D2" s="150"/>
      <c r="E2" s="354">
        <f>'Project Costs'!E9</f>
        <v>46276</v>
      </c>
      <c r="F2" s="354"/>
      <c r="G2" s="354"/>
      <c r="H2" s="354"/>
      <c r="I2" s="354"/>
      <c r="J2" s="150"/>
      <c r="K2" s="150"/>
      <c r="L2" s="150"/>
      <c r="M2" s="150"/>
      <c r="N2" s="150"/>
      <c r="O2" s="150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</row>
    <row r="3" spans="1:26" ht="15" customHeight="1" x14ac:dyDescent="0.25">
      <c r="A3" s="153" t="s">
        <v>109</v>
      </c>
      <c r="B3" s="92"/>
      <c r="C3" s="150"/>
      <c r="D3" s="150"/>
      <c r="E3" s="361">
        <f>'Cash on Hand'!L19+'Cash on Hand'!L20+'Cash on Hand'!L21</f>
        <v>0</v>
      </c>
      <c r="F3" s="361"/>
      <c r="G3" s="361"/>
      <c r="H3" s="361"/>
      <c r="I3" s="361"/>
      <c r="J3" s="150"/>
      <c r="K3" s="150"/>
      <c r="L3" s="150"/>
      <c r="M3" s="150"/>
      <c r="N3" s="150"/>
      <c r="O3" s="150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</row>
    <row r="4" spans="1:26" s="1" customFormat="1" ht="15" customHeight="1" x14ac:dyDescent="0.25">
      <c r="A4" s="154" t="s">
        <v>110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</row>
    <row r="5" spans="1:26" ht="15" customHeight="1" x14ac:dyDescent="0.25">
      <c r="A5" s="318" t="s">
        <v>111</v>
      </c>
      <c r="B5" s="318"/>
      <c r="C5" s="318"/>
      <c r="D5" s="318"/>
      <c r="E5" s="318"/>
      <c r="F5" s="318"/>
      <c r="G5" s="318"/>
      <c r="H5" s="318"/>
      <c r="I5" s="318"/>
      <c r="J5" s="318"/>
      <c r="K5" s="318"/>
      <c r="L5" s="318"/>
      <c r="M5" s="318"/>
      <c r="N5" s="318"/>
      <c r="O5" s="318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</row>
    <row r="6" spans="1:26" s="15" customFormat="1" ht="15" customHeight="1" x14ac:dyDescent="0.25">
      <c r="A6" s="319">
        <v>1</v>
      </c>
      <c r="B6" s="319">
        <v>2</v>
      </c>
      <c r="C6" s="319">
        <v>3</v>
      </c>
      <c r="D6" s="319">
        <v>4</v>
      </c>
      <c r="E6" s="319">
        <v>5</v>
      </c>
      <c r="F6" s="319">
        <v>6</v>
      </c>
      <c r="G6" s="319">
        <v>7</v>
      </c>
      <c r="H6" s="319">
        <v>8</v>
      </c>
      <c r="I6" s="319">
        <v>9</v>
      </c>
      <c r="J6" s="319">
        <v>10</v>
      </c>
      <c r="K6" s="322" t="s">
        <v>112</v>
      </c>
      <c r="L6" s="319">
        <v>12</v>
      </c>
      <c r="M6" s="319">
        <v>13</v>
      </c>
      <c r="N6" s="322" t="s">
        <v>113</v>
      </c>
      <c r="O6" s="319">
        <v>15</v>
      </c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</row>
    <row r="7" spans="1:26" s="15" customFormat="1" ht="15" customHeight="1" x14ac:dyDescent="0.25">
      <c r="A7" s="156"/>
      <c r="B7" s="156"/>
      <c r="C7" s="156"/>
      <c r="D7" s="156"/>
      <c r="E7" s="156"/>
      <c r="F7" s="156"/>
      <c r="G7" s="156"/>
      <c r="H7" s="156" t="s">
        <v>114</v>
      </c>
      <c r="I7" s="156"/>
      <c r="J7" s="156" t="s">
        <v>115</v>
      </c>
      <c r="K7" s="156" t="s">
        <v>116</v>
      </c>
      <c r="L7" s="155" t="s">
        <v>117</v>
      </c>
      <c r="M7" s="155"/>
      <c r="N7" s="156" t="s">
        <v>118</v>
      </c>
      <c r="O7" s="156"/>
      <c r="P7" s="244"/>
      <c r="Q7" s="244"/>
      <c r="R7" s="244"/>
      <c r="S7" s="244"/>
      <c r="T7" s="244"/>
      <c r="U7" s="244"/>
      <c r="V7" s="244"/>
      <c r="W7" s="244"/>
      <c r="X7" s="244"/>
      <c r="Y7" s="244"/>
      <c r="Z7" s="244"/>
    </row>
    <row r="8" spans="1:26" s="15" customFormat="1" ht="15" customHeight="1" x14ac:dyDescent="0.25">
      <c r="A8" s="156"/>
      <c r="B8" s="156"/>
      <c r="C8" s="156" t="s">
        <v>119</v>
      </c>
      <c r="D8" s="156"/>
      <c r="E8" s="156"/>
      <c r="F8" s="156" t="s">
        <v>120</v>
      </c>
      <c r="G8" s="156"/>
      <c r="H8" s="156" t="s">
        <v>121</v>
      </c>
      <c r="I8" s="324" t="s">
        <v>117</v>
      </c>
      <c r="J8" s="156" t="s">
        <v>122</v>
      </c>
      <c r="K8" s="156" t="s">
        <v>123</v>
      </c>
      <c r="L8" s="156" t="s">
        <v>124</v>
      </c>
      <c r="M8" s="156" t="s">
        <v>125</v>
      </c>
      <c r="N8" s="156" t="s">
        <v>116</v>
      </c>
      <c r="O8" s="156" t="s">
        <v>126</v>
      </c>
      <c r="P8" s="244"/>
      <c r="Q8" s="244"/>
      <c r="R8" s="244"/>
      <c r="S8" s="244"/>
      <c r="T8" s="244"/>
      <c r="U8" s="244"/>
      <c r="V8" s="244"/>
      <c r="W8" s="244"/>
      <c r="X8" s="244"/>
      <c r="Y8" s="244"/>
      <c r="Z8" s="244"/>
    </row>
    <row r="9" spans="1:26" s="15" customFormat="1" ht="15" customHeight="1" x14ac:dyDescent="0.25">
      <c r="A9" s="156" t="s">
        <v>127</v>
      </c>
      <c r="B9" s="156"/>
      <c r="C9" s="156" t="s">
        <v>118</v>
      </c>
      <c r="D9" s="156" t="s">
        <v>128</v>
      </c>
      <c r="E9" s="156" t="s">
        <v>128</v>
      </c>
      <c r="F9" s="156" t="s">
        <v>129</v>
      </c>
      <c r="G9" s="156" t="s">
        <v>120</v>
      </c>
      <c r="H9" s="324" t="s">
        <v>130</v>
      </c>
      <c r="I9" s="156" t="s">
        <v>126</v>
      </c>
      <c r="J9" s="156" t="s">
        <v>131</v>
      </c>
      <c r="K9" s="156" t="s">
        <v>132</v>
      </c>
      <c r="L9" s="357" t="s">
        <v>133</v>
      </c>
      <c r="M9" s="358"/>
      <c r="N9" s="156" t="s">
        <v>134</v>
      </c>
      <c r="O9" s="156" t="s">
        <v>121</v>
      </c>
      <c r="P9" s="244"/>
      <c r="Q9" s="244"/>
      <c r="R9" s="244"/>
      <c r="S9" s="244"/>
      <c r="T9" s="244"/>
      <c r="U9" s="244"/>
      <c r="V9" s="244"/>
      <c r="W9" s="244"/>
      <c r="X9" s="244"/>
      <c r="Y9" s="244"/>
      <c r="Z9" s="244"/>
    </row>
    <row r="10" spans="1:26" s="14" customFormat="1" ht="15" customHeight="1" thickBot="1" x14ac:dyDescent="0.3">
      <c r="A10" s="158" t="s">
        <v>135</v>
      </c>
      <c r="B10" s="158" t="s">
        <v>136</v>
      </c>
      <c r="C10" s="158" t="s">
        <v>116</v>
      </c>
      <c r="D10" s="158" t="s">
        <v>137</v>
      </c>
      <c r="E10" s="158" t="s">
        <v>138</v>
      </c>
      <c r="F10" s="158" t="s">
        <v>122</v>
      </c>
      <c r="G10" s="158" t="s">
        <v>138</v>
      </c>
      <c r="H10" s="160" t="s">
        <v>122</v>
      </c>
      <c r="I10" s="158" t="s">
        <v>139</v>
      </c>
      <c r="J10" s="158" t="s">
        <v>140</v>
      </c>
      <c r="K10" s="158" t="s">
        <v>122</v>
      </c>
      <c r="L10" s="359" t="s">
        <v>141</v>
      </c>
      <c r="M10" s="360"/>
      <c r="N10" s="158" t="s">
        <v>122</v>
      </c>
      <c r="O10" s="158" t="s">
        <v>116</v>
      </c>
      <c r="P10" s="326"/>
      <c r="Q10" s="326"/>
      <c r="R10" s="326"/>
      <c r="S10" s="326"/>
      <c r="T10" s="326"/>
      <c r="U10" s="326"/>
      <c r="V10" s="326"/>
      <c r="W10" s="326"/>
      <c r="X10" s="326"/>
      <c r="Y10" s="326"/>
      <c r="Z10" s="326"/>
    </row>
    <row r="11" spans="1:26" ht="15" customHeight="1" thickTop="1" x14ac:dyDescent="0.25">
      <c r="A11" s="161"/>
      <c r="B11" s="327"/>
      <c r="C11" s="328"/>
      <c r="D11" s="328"/>
      <c r="E11" s="328"/>
      <c r="F11" s="328"/>
      <c r="G11" s="328"/>
      <c r="H11" s="328"/>
      <c r="I11" s="328"/>
      <c r="J11" s="328"/>
      <c r="K11" s="328"/>
      <c r="L11" s="328"/>
      <c r="M11" s="328"/>
      <c r="N11" s="328"/>
      <c r="O11" s="328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</row>
    <row r="12" spans="1:26" ht="15" customHeight="1" x14ac:dyDescent="0.25">
      <c r="A12" s="161" t="s">
        <v>142</v>
      </c>
      <c r="B12" s="327">
        <v>4</v>
      </c>
      <c r="C12" s="330">
        <f>('Cash on Hand'!L14+'Cash on Hand'!L21+'Cash on Hand'!L20+'Cash on Hand'!L19)/1000</f>
        <v>0</v>
      </c>
      <c r="D12" s="328">
        <f>+('School History and Projections'!J14)/1000/4</f>
        <v>0</v>
      </c>
      <c r="E12" s="328">
        <f>+('School History and Projections'!$J$19)/1000/4</f>
        <v>0</v>
      </c>
      <c r="F12" s="328">
        <v>0</v>
      </c>
      <c r="G12" s="328"/>
      <c r="H12" s="328"/>
      <c r="I12" s="328"/>
      <c r="J12" s="328"/>
      <c r="K12" s="328">
        <f>+C12+D12-E12+F12+I12-J12-G12-H12</f>
        <v>0</v>
      </c>
      <c r="L12" s="339"/>
      <c r="M12" s="339"/>
      <c r="N12" s="328">
        <f>+K12-L12-M12</f>
        <v>0</v>
      </c>
      <c r="O12" s="333">
        <f t="shared" ref="O12:O74" si="0">+O11+I12-M12</f>
        <v>0</v>
      </c>
      <c r="P12" s="57"/>
      <c r="Q12" s="57"/>
      <c r="R12" s="57"/>
      <c r="S12" s="57"/>
      <c r="T12" s="57"/>
      <c r="U12" s="57"/>
      <c r="V12" s="57"/>
      <c r="W12" s="334"/>
      <c r="X12" s="57"/>
      <c r="Y12" s="57"/>
      <c r="Z12" s="57"/>
    </row>
    <row r="13" spans="1:26" ht="15" customHeight="1" x14ac:dyDescent="0.25">
      <c r="A13" s="161" t="s">
        <v>143</v>
      </c>
      <c r="B13" s="327">
        <v>1</v>
      </c>
      <c r="C13" s="333">
        <f>+N12</f>
        <v>0</v>
      </c>
      <c r="D13" s="328">
        <f>+('School History and Projections'!$B$36)/1000/4</f>
        <v>0</v>
      </c>
      <c r="E13" s="328">
        <f>+('School History and Projections'!$B$42)/1000/4</f>
        <v>0</v>
      </c>
      <c r="F13" s="328">
        <v>0</v>
      </c>
      <c r="G13" s="328"/>
      <c r="H13" s="328"/>
      <c r="I13" s="328"/>
      <c r="J13" s="328"/>
      <c r="K13" s="328">
        <f>+C13+D13-E13+F13+I13-J13-G13-H13</f>
        <v>0</v>
      </c>
      <c r="L13" s="339"/>
      <c r="M13" s="339"/>
      <c r="N13" s="328">
        <f>+K13-L13-M13</f>
        <v>0</v>
      </c>
      <c r="O13" s="333">
        <f t="shared" si="0"/>
        <v>0</v>
      </c>
      <c r="P13" s="57"/>
      <c r="Q13" s="57"/>
      <c r="R13" s="57"/>
      <c r="S13" s="57"/>
      <c r="T13" s="57"/>
      <c r="U13" s="57"/>
      <c r="V13" s="57"/>
      <c r="W13" s="334"/>
      <c r="X13" s="334"/>
      <c r="Y13" s="334"/>
      <c r="Z13" s="334"/>
    </row>
    <row r="14" spans="1:26" ht="15" customHeight="1" x14ac:dyDescent="0.25">
      <c r="A14" s="161"/>
      <c r="B14" s="327">
        <v>2</v>
      </c>
      <c r="C14" s="333">
        <f>+N13</f>
        <v>0</v>
      </c>
      <c r="D14" s="328">
        <f>+('School History and Projections'!$B$36)/1000/4</f>
        <v>0</v>
      </c>
      <c r="E14" s="328">
        <f>+('School History and Projections'!$B$42)/1000/4</f>
        <v>0</v>
      </c>
      <c r="F14" s="328">
        <f>+F13</f>
        <v>0</v>
      </c>
      <c r="G14" s="328"/>
      <c r="H14" s="328"/>
      <c r="I14" s="328"/>
      <c r="J14" s="328"/>
      <c r="K14" s="328">
        <f t="shared" ref="K14:K74" si="1">+C14+D14-E14+F14+I14-J14-G14-H14</f>
        <v>0</v>
      </c>
      <c r="L14" s="339"/>
      <c r="M14" s="339"/>
      <c r="N14" s="328">
        <f>+K14-L14-M14</f>
        <v>0</v>
      </c>
      <c r="O14" s="333">
        <f t="shared" si="0"/>
        <v>0</v>
      </c>
      <c r="P14" s="57"/>
      <c r="Q14" s="57"/>
      <c r="R14" s="57"/>
      <c r="S14" s="57"/>
      <c r="T14" s="57"/>
      <c r="U14" s="57"/>
      <c r="V14" s="57"/>
      <c r="W14" s="334"/>
      <c r="X14" s="334"/>
      <c r="Y14" s="334"/>
      <c r="Z14" s="334"/>
    </row>
    <row r="15" spans="1:26" ht="15" customHeight="1" x14ac:dyDescent="0.25">
      <c r="A15" s="161"/>
      <c r="B15" s="327">
        <v>3</v>
      </c>
      <c r="C15" s="333">
        <f>+N14</f>
        <v>0</v>
      </c>
      <c r="D15" s="328">
        <f>+('School History and Projections'!$B$36)/1000/4</f>
        <v>0</v>
      </c>
      <c r="E15" s="328">
        <f>+('School History and Projections'!$B$42)/1000/4</f>
        <v>0</v>
      </c>
      <c r="F15" s="328">
        <f>+F14</f>
        <v>0</v>
      </c>
      <c r="G15" s="328"/>
      <c r="H15" s="328"/>
      <c r="I15" s="328"/>
      <c r="J15" s="328"/>
      <c r="K15" s="328">
        <f t="shared" si="1"/>
        <v>0</v>
      </c>
      <c r="L15" s="339"/>
      <c r="M15" s="339"/>
      <c r="N15" s="328">
        <f>+K15-L15-M15</f>
        <v>0</v>
      </c>
      <c r="O15" s="333">
        <f t="shared" si="0"/>
        <v>0</v>
      </c>
      <c r="P15" s="57"/>
      <c r="Q15" s="57"/>
      <c r="R15" s="57"/>
      <c r="S15" s="57"/>
      <c r="T15" s="57"/>
      <c r="U15" s="57"/>
      <c r="V15" s="57"/>
      <c r="W15" s="334"/>
      <c r="X15" s="334"/>
      <c r="Y15" s="334"/>
      <c r="Z15" s="334"/>
    </row>
    <row r="16" spans="1:26" ht="15" customHeight="1" x14ac:dyDescent="0.25">
      <c r="A16" s="161"/>
      <c r="B16" s="327">
        <v>4</v>
      </c>
      <c r="C16" s="333">
        <f t="shared" ref="C16:C74" si="2">+N15</f>
        <v>0</v>
      </c>
      <c r="D16" s="328">
        <f>+('School History and Projections'!$B$36)/1000/4</f>
        <v>0</v>
      </c>
      <c r="E16" s="328">
        <f>+('School History and Projections'!$B$42)/1000/4</f>
        <v>0</v>
      </c>
      <c r="F16" s="328">
        <f>+F15</f>
        <v>0</v>
      </c>
      <c r="G16" s="328"/>
      <c r="H16" s="328"/>
      <c r="I16" s="328"/>
      <c r="J16" s="328"/>
      <c r="K16" s="328">
        <f t="shared" si="1"/>
        <v>0</v>
      </c>
      <c r="L16" s="339"/>
      <c r="M16" s="339"/>
      <c r="N16" s="328">
        <f t="shared" ref="N16:N74" si="3">+K16-L16-M16</f>
        <v>0</v>
      </c>
      <c r="O16" s="333">
        <f t="shared" si="0"/>
        <v>0</v>
      </c>
      <c r="P16" s="334"/>
      <c r="Q16" s="57"/>
      <c r="R16" s="57"/>
      <c r="S16" s="57"/>
      <c r="T16" s="57"/>
      <c r="U16" s="57"/>
      <c r="V16" s="57"/>
      <c r="W16" s="334"/>
      <c r="X16" s="334"/>
      <c r="Y16" s="336"/>
      <c r="Z16" s="334"/>
    </row>
    <row r="17" spans="1:26" ht="15" customHeight="1" x14ac:dyDescent="0.25">
      <c r="A17" s="161" t="s">
        <v>144</v>
      </c>
      <c r="B17" s="327">
        <v>1</v>
      </c>
      <c r="C17" s="333">
        <f t="shared" si="2"/>
        <v>0</v>
      </c>
      <c r="D17" s="328">
        <f>+('School History and Projections'!$D$36)/1000/4</f>
        <v>0</v>
      </c>
      <c r="E17" s="328">
        <f>+('School History and Projections'!$D$42)/1000/4</f>
        <v>0</v>
      </c>
      <c r="F17" s="328">
        <f>+'Parish History and Projections'!D47/1000/4</f>
        <v>0</v>
      </c>
      <c r="G17" s="328"/>
      <c r="H17" s="328"/>
      <c r="I17" s="328"/>
      <c r="J17" s="328"/>
      <c r="K17" s="328">
        <f t="shared" si="1"/>
        <v>0</v>
      </c>
      <c r="L17" s="339"/>
      <c r="M17" s="339"/>
      <c r="N17" s="328">
        <f t="shared" si="3"/>
        <v>0</v>
      </c>
      <c r="O17" s="333">
        <f t="shared" si="0"/>
        <v>0</v>
      </c>
      <c r="P17" s="57"/>
      <c r="Q17" s="57"/>
      <c r="R17" s="57"/>
      <c r="S17" s="57"/>
      <c r="T17" s="57"/>
      <c r="U17" s="57"/>
      <c r="V17" s="57"/>
      <c r="W17" s="334"/>
      <c r="X17" s="334"/>
      <c r="Y17" s="334"/>
      <c r="Z17" s="334"/>
    </row>
    <row r="18" spans="1:26" ht="15" customHeight="1" x14ac:dyDescent="0.25">
      <c r="A18" s="161"/>
      <c r="B18" s="327">
        <v>2</v>
      </c>
      <c r="C18" s="333">
        <f t="shared" si="2"/>
        <v>0</v>
      </c>
      <c r="D18" s="328">
        <f>+('School History and Projections'!$D$36)/1000/4</f>
        <v>0</v>
      </c>
      <c r="E18" s="328">
        <f>+('School History and Projections'!$D$42)/1000/4</f>
        <v>0</v>
      </c>
      <c r="F18" s="328">
        <f>+F17</f>
        <v>0</v>
      </c>
      <c r="G18" s="328"/>
      <c r="H18" s="328"/>
      <c r="I18" s="328"/>
      <c r="J18" s="328"/>
      <c r="K18" s="328">
        <f t="shared" si="1"/>
        <v>0</v>
      </c>
      <c r="L18" s="339"/>
      <c r="M18" s="339"/>
      <c r="N18" s="328">
        <f t="shared" si="3"/>
        <v>0</v>
      </c>
      <c r="O18" s="333">
        <f t="shared" si="0"/>
        <v>0</v>
      </c>
      <c r="P18" s="57"/>
      <c r="Q18" s="57"/>
      <c r="R18" s="57"/>
      <c r="S18" s="57"/>
      <c r="T18" s="57"/>
      <c r="U18" s="57"/>
      <c r="V18" s="57"/>
      <c r="W18" s="334"/>
      <c r="X18" s="334"/>
      <c r="Y18" s="334"/>
      <c r="Z18" s="334"/>
    </row>
    <row r="19" spans="1:26" ht="15" customHeight="1" x14ac:dyDescent="0.25">
      <c r="A19" s="161"/>
      <c r="B19" s="327">
        <v>3</v>
      </c>
      <c r="C19" s="333">
        <f>+N18</f>
        <v>0</v>
      </c>
      <c r="D19" s="328">
        <f>+('School History and Projections'!$D$36)/1000/4</f>
        <v>0</v>
      </c>
      <c r="E19" s="328">
        <f>+('School History and Projections'!$D$42)/1000/4</f>
        <v>0</v>
      </c>
      <c r="F19" s="328">
        <f>+F18</f>
        <v>0</v>
      </c>
      <c r="G19" s="328"/>
      <c r="H19" s="328"/>
      <c r="I19" s="328"/>
      <c r="J19" s="328"/>
      <c r="K19" s="328">
        <f t="shared" si="1"/>
        <v>0</v>
      </c>
      <c r="L19" s="339"/>
      <c r="M19" s="339"/>
      <c r="N19" s="328">
        <f t="shared" si="3"/>
        <v>0</v>
      </c>
      <c r="O19" s="333">
        <f t="shared" si="0"/>
        <v>0</v>
      </c>
      <c r="P19" s="57"/>
      <c r="Q19" s="57"/>
      <c r="R19" s="57"/>
      <c r="S19" s="57"/>
      <c r="T19" s="57"/>
      <c r="U19" s="57"/>
      <c r="V19" s="57"/>
      <c r="W19" s="334"/>
      <c r="X19" s="334"/>
      <c r="Y19" s="334"/>
      <c r="Z19" s="334"/>
    </row>
    <row r="20" spans="1:26" ht="15" customHeight="1" x14ac:dyDescent="0.25">
      <c r="A20" s="161"/>
      <c r="B20" s="327">
        <v>4</v>
      </c>
      <c r="C20" s="333">
        <f t="shared" si="2"/>
        <v>0</v>
      </c>
      <c r="D20" s="328">
        <f>+('School History and Projections'!$D$36)/1000/4</f>
        <v>0</v>
      </c>
      <c r="E20" s="328">
        <f>+('School History and Projections'!$D$42)/1000/4</f>
        <v>0</v>
      </c>
      <c r="F20" s="328">
        <f>+F19</f>
        <v>0</v>
      </c>
      <c r="G20" s="328"/>
      <c r="H20" s="328"/>
      <c r="I20" s="328"/>
      <c r="J20" s="328"/>
      <c r="K20" s="328">
        <f t="shared" si="1"/>
        <v>0</v>
      </c>
      <c r="L20" s="339"/>
      <c r="M20" s="339"/>
      <c r="N20" s="328">
        <f t="shared" si="3"/>
        <v>0</v>
      </c>
      <c r="O20" s="333">
        <f t="shared" si="0"/>
        <v>0</v>
      </c>
      <c r="P20" s="334"/>
      <c r="Q20" s="57"/>
      <c r="R20" s="57"/>
      <c r="S20" s="57"/>
      <c r="T20" s="57"/>
      <c r="U20" s="57"/>
      <c r="V20" s="57"/>
      <c r="W20" s="334"/>
      <c r="X20" s="334"/>
      <c r="Y20" s="336"/>
      <c r="Z20" s="334"/>
    </row>
    <row r="21" spans="1:26" ht="15" customHeight="1" x14ac:dyDescent="0.25">
      <c r="A21" s="161" t="s">
        <v>145</v>
      </c>
      <c r="B21" s="327">
        <v>1</v>
      </c>
      <c r="C21" s="333">
        <f t="shared" si="2"/>
        <v>0</v>
      </c>
      <c r="D21" s="328">
        <f>+('School History and Projections'!$F$36)/1000/4</f>
        <v>0</v>
      </c>
      <c r="E21" s="328">
        <f>+('School History and Projections'!$F$42)/1000/4</f>
        <v>0</v>
      </c>
      <c r="F21" s="328">
        <f>+'Parish History and Projections'!F47/1000/4</f>
        <v>0</v>
      </c>
      <c r="G21" s="328"/>
      <c r="H21" s="328"/>
      <c r="I21" s="328"/>
      <c r="J21" s="328"/>
      <c r="K21" s="328">
        <f t="shared" si="1"/>
        <v>0</v>
      </c>
      <c r="L21" s="339"/>
      <c r="M21" s="339"/>
      <c r="N21" s="328">
        <f t="shared" si="3"/>
        <v>0</v>
      </c>
      <c r="O21" s="333">
        <f t="shared" si="0"/>
        <v>0</v>
      </c>
      <c r="P21" s="57"/>
      <c r="Q21" s="57"/>
      <c r="R21" s="57"/>
      <c r="S21" s="57"/>
      <c r="T21" s="57"/>
      <c r="U21" s="57"/>
      <c r="V21" s="57"/>
      <c r="W21" s="334"/>
      <c r="X21" s="334"/>
      <c r="Y21" s="334"/>
      <c r="Z21" s="334"/>
    </row>
    <row r="22" spans="1:26" ht="15" customHeight="1" x14ac:dyDescent="0.25">
      <c r="A22" s="161"/>
      <c r="B22" s="327">
        <v>2</v>
      </c>
      <c r="C22" s="333">
        <f t="shared" si="2"/>
        <v>0</v>
      </c>
      <c r="D22" s="328">
        <f>+('School History and Projections'!$F$36)/1000/4</f>
        <v>0</v>
      </c>
      <c r="E22" s="328">
        <f>+('School History and Projections'!$F$42)/1000/4</f>
        <v>0</v>
      </c>
      <c r="F22" s="328">
        <f>+F21</f>
        <v>0</v>
      </c>
      <c r="G22" s="328"/>
      <c r="H22" s="328"/>
      <c r="I22" s="328"/>
      <c r="J22" s="328"/>
      <c r="K22" s="328">
        <f t="shared" si="1"/>
        <v>0</v>
      </c>
      <c r="L22" s="339"/>
      <c r="M22" s="339"/>
      <c r="N22" s="328">
        <f t="shared" si="3"/>
        <v>0</v>
      </c>
      <c r="O22" s="333">
        <f t="shared" si="0"/>
        <v>0</v>
      </c>
      <c r="P22" s="57"/>
      <c r="Q22" s="57"/>
      <c r="R22" s="57"/>
      <c r="S22" s="57"/>
      <c r="T22" s="57"/>
      <c r="U22" s="57"/>
      <c r="V22" s="57"/>
      <c r="W22" s="334"/>
      <c r="X22" s="334"/>
      <c r="Y22" s="334"/>
      <c r="Z22" s="334"/>
    </row>
    <row r="23" spans="1:26" ht="15" customHeight="1" x14ac:dyDescent="0.25">
      <c r="A23" s="161"/>
      <c r="B23" s="327">
        <v>3</v>
      </c>
      <c r="C23" s="333">
        <f t="shared" si="2"/>
        <v>0</v>
      </c>
      <c r="D23" s="328">
        <f>+('School History and Projections'!$F$36)/1000/4</f>
        <v>0</v>
      </c>
      <c r="E23" s="328">
        <f>+('School History and Projections'!$F$42)/1000/4</f>
        <v>0</v>
      </c>
      <c r="F23" s="328">
        <f>+F22</f>
        <v>0</v>
      </c>
      <c r="G23" s="328"/>
      <c r="H23" s="328"/>
      <c r="I23" s="328"/>
      <c r="J23" s="328"/>
      <c r="K23" s="328">
        <f t="shared" si="1"/>
        <v>0</v>
      </c>
      <c r="L23" s="339"/>
      <c r="M23" s="339"/>
      <c r="N23" s="328">
        <f t="shared" si="3"/>
        <v>0</v>
      </c>
      <c r="O23" s="333">
        <f t="shared" si="0"/>
        <v>0</v>
      </c>
      <c r="P23" s="57"/>
      <c r="Q23" s="57"/>
      <c r="R23" s="57"/>
      <c r="S23" s="57"/>
      <c r="T23" s="57"/>
      <c r="U23" s="57"/>
      <c r="V23" s="57"/>
      <c r="W23" s="334"/>
      <c r="X23" s="334"/>
      <c r="Y23" s="334"/>
      <c r="Z23" s="334"/>
    </row>
    <row r="24" spans="1:26" ht="15" customHeight="1" x14ac:dyDescent="0.25">
      <c r="A24" s="161"/>
      <c r="B24" s="327">
        <v>4</v>
      </c>
      <c r="C24" s="333">
        <f t="shared" si="2"/>
        <v>0</v>
      </c>
      <c r="D24" s="328">
        <f>+('School History and Projections'!$F$36)/1000/4</f>
        <v>0</v>
      </c>
      <c r="E24" s="328">
        <f>+('School History and Projections'!$F$42)/1000/4</f>
        <v>0</v>
      </c>
      <c r="F24" s="328">
        <f>+F23</f>
        <v>0</v>
      </c>
      <c r="G24" s="328"/>
      <c r="H24" s="328"/>
      <c r="I24" s="328"/>
      <c r="J24" s="328"/>
      <c r="K24" s="328">
        <f t="shared" si="1"/>
        <v>0</v>
      </c>
      <c r="L24" s="339"/>
      <c r="M24" s="339"/>
      <c r="N24" s="328">
        <f t="shared" si="3"/>
        <v>0</v>
      </c>
      <c r="O24" s="333">
        <f t="shared" si="0"/>
        <v>0</v>
      </c>
      <c r="P24" s="334"/>
      <c r="Q24" s="57"/>
      <c r="R24" s="57"/>
      <c r="S24" s="57"/>
      <c r="T24" s="57"/>
      <c r="U24" s="57"/>
      <c r="V24" s="57"/>
      <c r="W24" s="334"/>
      <c r="X24" s="334"/>
      <c r="Y24" s="336"/>
      <c r="Z24" s="334"/>
    </row>
    <row r="25" spans="1:26" ht="15" customHeight="1" x14ac:dyDescent="0.25">
      <c r="A25" s="161" t="s">
        <v>146</v>
      </c>
      <c r="B25" s="327">
        <v>1</v>
      </c>
      <c r="C25" s="333">
        <f t="shared" si="2"/>
        <v>0</v>
      </c>
      <c r="D25" s="328">
        <f>+('School History and Projections'!$H$36)/1000/4</f>
        <v>0</v>
      </c>
      <c r="E25" s="328">
        <f>+('School History and Projections'!$H$42)/1000/4</f>
        <v>0</v>
      </c>
      <c r="F25" s="328">
        <f>+'Parish History and Projections'!H47/1000/4</f>
        <v>0</v>
      </c>
      <c r="G25" s="328"/>
      <c r="H25" s="328"/>
      <c r="I25" s="328"/>
      <c r="J25" s="328"/>
      <c r="K25" s="328">
        <f t="shared" si="1"/>
        <v>0</v>
      </c>
      <c r="L25" s="339"/>
      <c r="M25" s="339"/>
      <c r="N25" s="328">
        <f t="shared" si="3"/>
        <v>0</v>
      </c>
      <c r="O25" s="333">
        <f t="shared" si="0"/>
        <v>0</v>
      </c>
      <c r="P25" s="57"/>
      <c r="Q25" s="57"/>
      <c r="R25" s="57"/>
      <c r="S25" s="57"/>
      <c r="T25" s="57"/>
      <c r="U25" s="57"/>
      <c r="V25" s="57"/>
      <c r="W25" s="334"/>
      <c r="X25" s="334"/>
      <c r="Y25" s="336"/>
      <c r="Z25" s="334"/>
    </row>
    <row r="26" spans="1:26" ht="15" customHeight="1" x14ac:dyDescent="0.25">
      <c r="A26" s="161"/>
      <c r="B26" s="327">
        <v>2</v>
      </c>
      <c r="C26" s="333">
        <f t="shared" si="2"/>
        <v>0</v>
      </c>
      <c r="D26" s="328">
        <f>+('School History and Projections'!$H$36)/1000/4</f>
        <v>0</v>
      </c>
      <c r="E26" s="328">
        <f>+('School History and Projections'!$H$42)/1000/4</f>
        <v>0</v>
      </c>
      <c r="F26" s="328">
        <f>+F25</f>
        <v>0</v>
      </c>
      <c r="G26" s="328"/>
      <c r="H26" s="328"/>
      <c r="I26" s="328"/>
      <c r="J26" s="328"/>
      <c r="K26" s="328">
        <f t="shared" si="1"/>
        <v>0</v>
      </c>
      <c r="L26" s="339"/>
      <c r="M26" s="339"/>
      <c r="N26" s="328">
        <f t="shared" si="3"/>
        <v>0</v>
      </c>
      <c r="O26" s="333">
        <f t="shared" si="0"/>
        <v>0</v>
      </c>
      <c r="P26" s="57"/>
      <c r="Q26" s="57"/>
      <c r="R26" s="57"/>
      <c r="S26" s="57"/>
      <c r="T26" s="57"/>
      <c r="U26" s="57"/>
      <c r="V26" s="57"/>
      <c r="W26" s="334"/>
      <c r="X26" s="334"/>
      <c r="Y26" s="336"/>
      <c r="Z26" s="334"/>
    </row>
    <row r="27" spans="1:26" ht="15" customHeight="1" x14ac:dyDescent="0.25">
      <c r="A27" s="161"/>
      <c r="B27" s="327">
        <v>3</v>
      </c>
      <c r="C27" s="333">
        <f t="shared" si="2"/>
        <v>0</v>
      </c>
      <c r="D27" s="328">
        <f>+('School History and Projections'!$H$36)/1000/4</f>
        <v>0</v>
      </c>
      <c r="E27" s="328">
        <f>+('School History and Projections'!$H$42)/1000/4</f>
        <v>0</v>
      </c>
      <c r="F27" s="328">
        <f>+F26</f>
        <v>0</v>
      </c>
      <c r="G27" s="328"/>
      <c r="H27" s="328"/>
      <c r="I27" s="328"/>
      <c r="J27" s="328"/>
      <c r="K27" s="328">
        <f t="shared" si="1"/>
        <v>0</v>
      </c>
      <c r="L27" s="339"/>
      <c r="M27" s="339"/>
      <c r="N27" s="328">
        <f t="shared" si="3"/>
        <v>0</v>
      </c>
      <c r="O27" s="333">
        <f t="shared" si="0"/>
        <v>0</v>
      </c>
      <c r="P27" s="57"/>
      <c r="Q27" s="57"/>
      <c r="R27" s="57"/>
      <c r="S27" s="57"/>
      <c r="T27" s="57"/>
      <c r="U27" s="57"/>
      <c r="V27" s="57"/>
      <c r="W27" s="334"/>
      <c r="X27" s="334"/>
      <c r="Y27" s="336"/>
      <c r="Z27" s="334"/>
    </row>
    <row r="28" spans="1:26" ht="15" customHeight="1" x14ac:dyDescent="0.25">
      <c r="A28" s="161"/>
      <c r="B28" s="327">
        <v>4</v>
      </c>
      <c r="C28" s="333">
        <f t="shared" si="2"/>
        <v>0</v>
      </c>
      <c r="D28" s="328">
        <f>+('School History and Projections'!$H$36)/1000/4</f>
        <v>0</v>
      </c>
      <c r="E28" s="328">
        <f>+('School History and Projections'!$H$42)/1000/4</f>
        <v>0</v>
      </c>
      <c r="F28" s="328">
        <f>+F27</f>
        <v>0</v>
      </c>
      <c r="G28" s="328"/>
      <c r="H28" s="328"/>
      <c r="I28" s="328"/>
      <c r="J28" s="328"/>
      <c r="K28" s="328">
        <f t="shared" si="1"/>
        <v>0</v>
      </c>
      <c r="L28" s="339"/>
      <c r="M28" s="339"/>
      <c r="N28" s="328">
        <f t="shared" si="3"/>
        <v>0</v>
      </c>
      <c r="O28" s="333">
        <f t="shared" si="0"/>
        <v>0</v>
      </c>
      <c r="P28" s="334"/>
      <c r="Q28" s="57"/>
      <c r="R28" s="57"/>
      <c r="S28" s="57"/>
      <c r="T28" s="57"/>
      <c r="U28" s="57"/>
      <c r="V28" s="57"/>
      <c r="W28" s="334"/>
      <c r="X28" s="334"/>
      <c r="Y28" s="336"/>
      <c r="Z28" s="334"/>
    </row>
    <row r="29" spans="1:26" ht="15" customHeight="1" x14ac:dyDescent="0.25">
      <c r="A29" s="161" t="s">
        <v>147</v>
      </c>
      <c r="B29" s="327">
        <v>1</v>
      </c>
      <c r="C29" s="333">
        <f t="shared" si="2"/>
        <v>0</v>
      </c>
      <c r="D29" s="328">
        <f>+('School History and Projections'!$J$36)/1000/4</f>
        <v>0</v>
      </c>
      <c r="E29" s="328">
        <f>+('School History and Projections'!$J$42)/1000/4</f>
        <v>0</v>
      </c>
      <c r="F29" s="328">
        <f>+'Parish History and Projections'!J47/1000/4</f>
        <v>0</v>
      </c>
      <c r="G29" s="328"/>
      <c r="H29" s="328"/>
      <c r="I29" s="328"/>
      <c r="J29" s="328"/>
      <c r="K29" s="328">
        <f t="shared" si="1"/>
        <v>0</v>
      </c>
      <c r="L29" s="339"/>
      <c r="M29" s="339"/>
      <c r="N29" s="328">
        <f t="shared" si="3"/>
        <v>0</v>
      </c>
      <c r="O29" s="333">
        <f t="shared" si="0"/>
        <v>0</v>
      </c>
      <c r="P29" s="57"/>
      <c r="Q29" s="57"/>
      <c r="R29" s="57"/>
      <c r="S29" s="57"/>
      <c r="T29" s="57"/>
      <c r="U29" s="57"/>
      <c r="V29" s="57"/>
      <c r="W29" s="334"/>
      <c r="X29" s="334"/>
      <c r="Y29" s="336"/>
      <c r="Z29" s="334"/>
    </row>
    <row r="30" spans="1:26" ht="15" customHeight="1" x14ac:dyDescent="0.25">
      <c r="A30" s="161"/>
      <c r="B30" s="327">
        <v>2</v>
      </c>
      <c r="C30" s="333">
        <f t="shared" si="2"/>
        <v>0</v>
      </c>
      <c r="D30" s="328">
        <f>+('School History and Projections'!$J$36)/1000/4</f>
        <v>0</v>
      </c>
      <c r="E30" s="328">
        <f>+('School History and Projections'!$J$42)/1000/4</f>
        <v>0</v>
      </c>
      <c r="F30" s="328">
        <f>+F29</f>
        <v>0</v>
      </c>
      <c r="G30" s="328"/>
      <c r="H30" s="328"/>
      <c r="I30" s="328"/>
      <c r="J30" s="328"/>
      <c r="K30" s="328">
        <f t="shared" si="1"/>
        <v>0</v>
      </c>
      <c r="L30" s="339"/>
      <c r="M30" s="339"/>
      <c r="N30" s="328">
        <f t="shared" si="3"/>
        <v>0</v>
      </c>
      <c r="O30" s="333">
        <f t="shared" si="0"/>
        <v>0</v>
      </c>
      <c r="P30" s="57"/>
      <c r="Q30" s="57"/>
      <c r="R30" s="57"/>
      <c r="S30" s="57"/>
      <c r="T30" s="57"/>
      <c r="U30" s="57"/>
      <c r="V30" s="57"/>
      <c r="W30" s="334"/>
      <c r="X30" s="334"/>
      <c r="Y30" s="336"/>
      <c r="Z30" s="334"/>
    </row>
    <row r="31" spans="1:26" ht="15" customHeight="1" x14ac:dyDescent="0.25">
      <c r="A31" s="161"/>
      <c r="B31" s="327">
        <v>3</v>
      </c>
      <c r="C31" s="333">
        <f t="shared" si="2"/>
        <v>0</v>
      </c>
      <c r="D31" s="328">
        <f>+('School History and Projections'!$J$36)/1000/4</f>
        <v>0</v>
      </c>
      <c r="E31" s="328">
        <f>+('School History and Projections'!$J$42)/1000/4</f>
        <v>0</v>
      </c>
      <c r="F31" s="328">
        <f>+F30</f>
        <v>0</v>
      </c>
      <c r="G31" s="328"/>
      <c r="H31" s="328"/>
      <c r="I31" s="328"/>
      <c r="J31" s="328"/>
      <c r="K31" s="328">
        <f t="shared" si="1"/>
        <v>0</v>
      </c>
      <c r="L31" s="339"/>
      <c r="M31" s="339"/>
      <c r="N31" s="328">
        <f t="shared" si="3"/>
        <v>0</v>
      </c>
      <c r="O31" s="333">
        <f t="shared" si="0"/>
        <v>0</v>
      </c>
      <c r="P31" s="57"/>
      <c r="Q31" s="57"/>
      <c r="R31" s="57"/>
      <c r="S31" s="57"/>
      <c r="T31" s="57"/>
      <c r="U31" s="57"/>
      <c r="V31" s="57"/>
      <c r="W31" s="334"/>
      <c r="X31" s="334"/>
      <c r="Y31" s="336"/>
      <c r="Z31" s="334"/>
    </row>
    <row r="32" spans="1:26" ht="15" customHeight="1" x14ac:dyDescent="0.25">
      <c r="A32" s="161"/>
      <c r="B32" s="327">
        <v>4</v>
      </c>
      <c r="C32" s="333">
        <f t="shared" si="2"/>
        <v>0</v>
      </c>
      <c r="D32" s="328">
        <f>+('School History and Projections'!$J$36)/1000/4</f>
        <v>0</v>
      </c>
      <c r="E32" s="328">
        <f>+('School History and Projections'!$J$42)/1000/4</f>
        <v>0</v>
      </c>
      <c r="F32" s="328">
        <f>+F31</f>
        <v>0</v>
      </c>
      <c r="G32" s="328"/>
      <c r="H32" s="328"/>
      <c r="I32" s="328"/>
      <c r="J32" s="328"/>
      <c r="K32" s="328">
        <f t="shared" si="1"/>
        <v>0</v>
      </c>
      <c r="L32" s="339"/>
      <c r="M32" s="339"/>
      <c r="N32" s="328">
        <f t="shared" si="3"/>
        <v>0</v>
      </c>
      <c r="O32" s="333">
        <f t="shared" si="0"/>
        <v>0</v>
      </c>
      <c r="P32" s="57"/>
      <c r="Q32" s="57"/>
      <c r="R32" s="57"/>
      <c r="S32" s="57"/>
      <c r="T32" s="57"/>
      <c r="U32" s="57"/>
      <c r="V32" s="57"/>
      <c r="W32" s="334"/>
      <c r="X32" s="334"/>
      <c r="Y32" s="336"/>
      <c r="Z32" s="334"/>
    </row>
    <row r="33" spans="1:26" ht="15" customHeight="1" x14ac:dyDescent="0.25">
      <c r="A33" s="161" t="s">
        <v>148</v>
      </c>
      <c r="B33" s="327">
        <v>1</v>
      </c>
      <c r="C33" s="333">
        <f t="shared" si="2"/>
        <v>0</v>
      </c>
      <c r="D33" s="328">
        <f>D32*1.02</f>
        <v>0</v>
      </c>
      <c r="E33" s="328">
        <f>E32*1.02</f>
        <v>0</v>
      </c>
      <c r="F33" s="328">
        <f>+F32</f>
        <v>0</v>
      </c>
      <c r="G33" s="328"/>
      <c r="H33" s="328"/>
      <c r="I33" s="328"/>
      <c r="J33" s="328"/>
      <c r="K33" s="328">
        <f t="shared" si="1"/>
        <v>0</v>
      </c>
      <c r="L33" s="339"/>
      <c r="M33" s="339"/>
      <c r="N33" s="328">
        <f t="shared" si="3"/>
        <v>0</v>
      </c>
      <c r="O33" s="333">
        <f t="shared" si="0"/>
        <v>0</v>
      </c>
      <c r="P33" s="57"/>
      <c r="Q33" s="57"/>
      <c r="R33" s="57"/>
      <c r="S33" s="57"/>
      <c r="T33" s="57"/>
      <c r="U33" s="57"/>
      <c r="V33" s="57"/>
      <c r="W33" s="334"/>
      <c r="X33" s="334"/>
      <c r="Y33" s="334"/>
      <c r="Z33" s="334"/>
    </row>
    <row r="34" spans="1:26" ht="15" customHeight="1" x14ac:dyDescent="0.25">
      <c r="A34" s="161"/>
      <c r="B34" s="327">
        <v>2</v>
      </c>
      <c r="C34" s="333">
        <f t="shared" si="2"/>
        <v>0</v>
      </c>
      <c r="D34" s="328">
        <f>D33</f>
        <v>0</v>
      </c>
      <c r="E34" s="328">
        <f>E33</f>
        <v>0</v>
      </c>
      <c r="F34" s="328">
        <f t="shared" ref="F34:F76" si="4">+F33</f>
        <v>0</v>
      </c>
      <c r="G34" s="328"/>
      <c r="H34" s="328"/>
      <c r="I34" s="328"/>
      <c r="J34" s="328"/>
      <c r="K34" s="328">
        <f t="shared" si="1"/>
        <v>0</v>
      </c>
      <c r="L34" s="339"/>
      <c r="M34" s="339"/>
      <c r="N34" s="328">
        <f t="shared" si="3"/>
        <v>0</v>
      </c>
      <c r="O34" s="333">
        <f t="shared" si="0"/>
        <v>0</v>
      </c>
      <c r="P34" s="57"/>
      <c r="Q34" s="57"/>
      <c r="R34" s="57"/>
      <c r="S34" s="57"/>
      <c r="T34" s="57"/>
      <c r="U34" s="57"/>
      <c r="V34" s="57"/>
      <c r="W34" s="334"/>
      <c r="X34" s="334"/>
      <c r="Y34" s="334"/>
      <c r="Z34" s="334"/>
    </row>
    <row r="35" spans="1:26" ht="15" customHeight="1" x14ac:dyDescent="0.25">
      <c r="A35" s="161"/>
      <c r="B35" s="327">
        <v>3</v>
      </c>
      <c r="C35" s="333">
        <f t="shared" si="2"/>
        <v>0</v>
      </c>
      <c r="D35" s="328">
        <f t="shared" ref="D35:D36" si="5">D34</f>
        <v>0</v>
      </c>
      <c r="E35" s="328">
        <f t="shared" ref="E35:E36" si="6">E34</f>
        <v>0</v>
      </c>
      <c r="F35" s="328">
        <f t="shared" si="4"/>
        <v>0</v>
      </c>
      <c r="G35" s="328"/>
      <c r="H35" s="328"/>
      <c r="I35" s="328"/>
      <c r="J35" s="328"/>
      <c r="K35" s="328">
        <f t="shared" si="1"/>
        <v>0</v>
      </c>
      <c r="L35" s="339"/>
      <c r="M35" s="339"/>
      <c r="N35" s="328">
        <f t="shared" si="3"/>
        <v>0</v>
      </c>
      <c r="O35" s="333">
        <f t="shared" si="0"/>
        <v>0</v>
      </c>
      <c r="P35" s="57"/>
      <c r="Q35" s="57"/>
      <c r="R35" s="57"/>
      <c r="S35" s="57"/>
      <c r="T35" s="57"/>
      <c r="U35" s="57"/>
      <c r="V35" s="57"/>
      <c r="W35" s="334"/>
      <c r="X35" s="334"/>
      <c r="Y35" s="334"/>
      <c r="Z35" s="334"/>
    </row>
    <row r="36" spans="1:26" ht="15" customHeight="1" x14ac:dyDescent="0.25">
      <c r="A36" s="161"/>
      <c r="B36" s="327">
        <v>4</v>
      </c>
      <c r="C36" s="333">
        <f t="shared" si="2"/>
        <v>0</v>
      </c>
      <c r="D36" s="328">
        <f t="shared" si="5"/>
        <v>0</v>
      </c>
      <c r="E36" s="328">
        <f t="shared" si="6"/>
        <v>0</v>
      </c>
      <c r="F36" s="328">
        <f t="shared" si="4"/>
        <v>0</v>
      </c>
      <c r="G36" s="328"/>
      <c r="H36" s="328"/>
      <c r="I36" s="328"/>
      <c r="J36" s="328"/>
      <c r="K36" s="328">
        <f t="shared" si="1"/>
        <v>0</v>
      </c>
      <c r="L36" s="339"/>
      <c r="M36" s="339"/>
      <c r="N36" s="328">
        <f t="shared" si="3"/>
        <v>0</v>
      </c>
      <c r="O36" s="333">
        <f t="shared" si="0"/>
        <v>0</v>
      </c>
      <c r="P36" s="57"/>
      <c r="Q36" s="57"/>
      <c r="R36" s="57"/>
      <c r="S36" s="57"/>
      <c r="T36" s="57"/>
      <c r="U36" s="57"/>
      <c r="V36" s="57"/>
      <c r="W36" s="334"/>
      <c r="X36" s="334"/>
      <c r="Y36" s="334"/>
      <c r="Z36" s="334"/>
    </row>
    <row r="37" spans="1:26" ht="15" customHeight="1" x14ac:dyDescent="0.25">
      <c r="A37" s="161" t="s">
        <v>149</v>
      </c>
      <c r="B37" s="327">
        <v>1</v>
      </c>
      <c r="C37" s="333">
        <f t="shared" si="2"/>
        <v>0</v>
      </c>
      <c r="D37" s="328">
        <f>D36*1.02</f>
        <v>0</v>
      </c>
      <c r="E37" s="328">
        <f>E36*1.02</f>
        <v>0</v>
      </c>
      <c r="F37" s="328">
        <f t="shared" si="4"/>
        <v>0</v>
      </c>
      <c r="G37" s="328"/>
      <c r="H37" s="328"/>
      <c r="I37" s="328"/>
      <c r="J37" s="328"/>
      <c r="K37" s="328">
        <f t="shared" si="1"/>
        <v>0</v>
      </c>
      <c r="L37" s="339"/>
      <c r="M37" s="339"/>
      <c r="N37" s="328">
        <f t="shared" si="3"/>
        <v>0</v>
      </c>
      <c r="O37" s="333">
        <f t="shared" si="0"/>
        <v>0</v>
      </c>
      <c r="P37" s="57"/>
      <c r="Q37" s="57"/>
      <c r="R37" s="57"/>
      <c r="S37" s="57"/>
      <c r="T37" s="57"/>
      <c r="U37" s="57"/>
      <c r="V37" s="57"/>
      <c r="W37" s="334"/>
      <c r="X37" s="334"/>
      <c r="Y37" s="334"/>
      <c r="Z37" s="334"/>
    </row>
    <row r="38" spans="1:26" ht="15" customHeight="1" x14ac:dyDescent="0.25">
      <c r="A38" s="161"/>
      <c r="B38" s="327">
        <v>2</v>
      </c>
      <c r="C38" s="333">
        <f t="shared" si="2"/>
        <v>0</v>
      </c>
      <c r="D38" s="328">
        <f>D37</f>
        <v>0</v>
      </c>
      <c r="E38" s="328">
        <f>E37</f>
        <v>0</v>
      </c>
      <c r="F38" s="328">
        <f t="shared" si="4"/>
        <v>0</v>
      </c>
      <c r="G38" s="328"/>
      <c r="H38" s="328"/>
      <c r="I38" s="328"/>
      <c r="J38" s="328"/>
      <c r="K38" s="328">
        <f t="shared" si="1"/>
        <v>0</v>
      </c>
      <c r="L38" s="339"/>
      <c r="M38" s="339"/>
      <c r="N38" s="328">
        <f t="shared" si="3"/>
        <v>0</v>
      </c>
      <c r="O38" s="333">
        <f t="shared" si="0"/>
        <v>0</v>
      </c>
      <c r="P38" s="57"/>
      <c r="Q38" s="57"/>
      <c r="R38" s="57"/>
      <c r="S38" s="57"/>
      <c r="T38" s="57"/>
      <c r="U38" s="57"/>
      <c r="V38" s="57"/>
      <c r="W38" s="334"/>
      <c r="X38" s="334"/>
      <c r="Y38" s="334"/>
      <c r="Z38" s="334"/>
    </row>
    <row r="39" spans="1:26" ht="15" customHeight="1" x14ac:dyDescent="0.25">
      <c r="A39" s="161"/>
      <c r="B39" s="327">
        <v>3</v>
      </c>
      <c r="C39" s="333">
        <f t="shared" si="2"/>
        <v>0</v>
      </c>
      <c r="D39" s="328">
        <f t="shared" ref="D39:D40" si="7">D38</f>
        <v>0</v>
      </c>
      <c r="E39" s="328">
        <f t="shared" ref="E39:E40" si="8">E38</f>
        <v>0</v>
      </c>
      <c r="F39" s="328">
        <f t="shared" si="4"/>
        <v>0</v>
      </c>
      <c r="G39" s="328"/>
      <c r="H39" s="328"/>
      <c r="I39" s="328"/>
      <c r="J39" s="328"/>
      <c r="K39" s="328">
        <f t="shared" si="1"/>
        <v>0</v>
      </c>
      <c r="L39" s="339"/>
      <c r="M39" s="339"/>
      <c r="N39" s="328">
        <f t="shared" si="3"/>
        <v>0</v>
      </c>
      <c r="O39" s="333">
        <f t="shared" si="0"/>
        <v>0</v>
      </c>
      <c r="P39" s="57"/>
      <c r="Q39" s="57"/>
      <c r="R39" s="57"/>
      <c r="S39" s="57"/>
      <c r="T39" s="57"/>
      <c r="U39" s="57"/>
      <c r="V39" s="57"/>
      <c r="W39" s="334"/>
      <c r="X39" s="334"/>
      <c r="Y39" s="334"/>
      <c r="Z39" s="334"/>
    </row>
    <row r="40" spans="1:26" ht="15" customHeight="1" x14ac:dyDescent="0.25">
      <c r="A40" s="161"/>
      <c r="B40" s="327">
        <v>4</v>
      </c>
      <c r="C40" s="333">
        <f t="shared" si="2"/>
        <v>0</v>
      </c>
      <c r="D40" s="328">
        <f t="shared" si="7"/>
        <v>0</v>
      </c>
      <c r="E40" s="328">
        <f t="shared" si="8"/>
        <v>0</v>
      </c>
      <c r="F40" s="328">
        <f t="shared" si="4"/>
        <v>0</v>
      </c>
      <c r="G40" s="328"/>
      <c r="H40" s="328"/>
      <c r="I40" s="328"/>
      <c r="J40" s="328"/>
      <c r="K40" s="328">
        <f t="shared" si="1"/>
        <v>0</v>
      </c>
      <c r="L40" s="339"/>
      <c r="M40" s="339"/>
      <c r="N40" s="328">
        <f t="shared" si="3"/>
        <v>0</v>
      </c>
      <c r="O40" s="333">
        <f t="shared" si="0"/>
        <v>0</v>
      </c>
      <c r="P40" s="57"/>
      <c r="Q40" s="57"/>
      <c r="R40" s="57"/>
      <c r="S40" s="57"/>
      <c r="T40" s="57"/>
      <c r="U40" s="57"/>
      <c r="V40" s="57"/>
      <c r="W40" s="334"/>
      <c r="X40" s="334"/>
      <c r="Y40" s="334"/>
      <c r="Z40" s="334"/>
    </row>
    <row r="41" spans="1:26" ht="15" customHeight="1" x14ac:dyDescent="0.25">
      <c r="A41" s="161" t="s">
        <v>150</v>
      </c>
      <c r="B41" s="327">
        <v>1</v>
      </c>
      <c r="C41" s="333">
        <f t="shared" si="2"/>
        <v>0</v>
      </c>
      <c r="D41" s="328">
        <f>D40*1.02</f>
        <v>0</v>
      </c>
      <c r="E41" s="328">
        <f>E40*1.02</f>
        <v>0</v>
      </c>
      <c r="F41" s="328">
        <f t="shared" si="4"/>
        <v>0</v>
      </c>
      <c r="G41" s="328"/>
      <c r="H41" s="328"/>
      <c r="I41" s="328"/>
      <c r="J41" s="328"/>
      <c r="K41" s="328">
        <f t="shared" si="1"/>
        <v>0</v>
      </c>
      <c r="L41" s="339"/>
      <c r="M41" s="339"/>
      <c r="N41" s="328">
        <f t="shared" si="3"/>
        <v>0</v>
      </c>
      <c r="O41" s="333">
        <f t="shared" si="0"/>
        <v>0</v>
      </c>
      <c r="P41" s="57"/>
      <c r="Q41" s="57"/>
      <c r="R41" s="57"/>
      <c r="S41" s="57"/>
      <c r="T41" s="57"/>
      <c r="U41" s="57"/>
      <c r="V41" s="57"/>
      <c r="W41" s="334"/>
      <c r="X41" s="334"/>
      <c r="Y41" s="334"/>
      <c r="Z41" s="334"/>
    </row>
    <row r="42" spans="1:26" ht="15" customHeight="1" x14ac:dyDescent="0.25">
      <c r="A42" s="161"/>
      <c r="B42" s="327">
        <v>2</v>
      </c>
      <c r="C42" s="333">
        <f t="shared" si="2"/>
        <v>0</v>
      </c>
      <c r="D42" s="328">
        <f>D41</f>
        <v>0</v>
      </c>
      <c r="E42" s="328">
        <f>E41</f>
        <v>0</v>
      </c>
      <c r="F42" s="328">
        <f t="shared" si="4"/>
        <v>0</v>
      </c>
      <c r="G42" s="328"/>
      <c r="H42" s="328"/>
      <c r="I42" s="328"/>
      <c r="J42" s="328"/>
      <c r="K42" s="328">
        <f t="shared" si="1"/>
        <v>0</v>
      </c>
      <c r="L42" s="339"/>
      <c r="M42" s="339"/>
      <c r="N42" s="328">
        <f t="shared" si="3"/>
        <v>0</v>
      </c>
      <c r="O42" s="333">
        <f t="shared" si="0"/>
        <v>0</v>
      </c>
      <c r="P42" s="57"/>
      <c r="Q42" s="57"/>
      <c r="R42" s="57"/>
      <c r="S42" s="57"/>
      <c r="T42" s="57"/>
      <c r="U42" s="57"/>
      <c r="V42" s="57"/>
      <c r="W42" s="334"/>
      <c r="X42" s="334"/>
      <c r="Y42" s="334"/>
      <c r="Z42" s="334"/>
    </row>
    <row r="43" spans="1:26" ht="15" customHeight="1" x14ac:dyDescent="0.25">
      <c r="A43" s="161"/>
      <c r="B43" s="327">
        <v>3</v>
      </c>
      <c r="C43" s="333">
        <f t="shared" si="2"/>
        <v>0</v>
      </c>
      <c r="D43" s="328">
        <f t="shared" ref="D43:D44" si="9">D42</f>
        <v>0</v>
      </c>
      <c r="E43" s="328">
        <f t="shared" ref="E43:E44" si="10">E42</f>
        <v>0</v>
      </c>
      <c r="F43" s="328">
        <f t="shared" si="4"/>
        <v>0</v>
      </c>
      <c r="G43" s="328"/>
      <c r="H43" s="328"/>
      <c r="I43" s="328"/>
      <c r="J43" s="328"/>
      <c r="K43" s="328">
        <f t="shared" si="1"/>
        <v>0</v>
      </c>
      <c r="L43" s="339"/>
      <c r="M43" s="339"/>
      <c r="N43" s="328">
        <f t="shared" si="3"/>
        <v>0</v>
      </c>
      <c r="O43" s="333">
        <f t="shared" si="0"/>
        <v>0</v>
      </c>
      <c r="P43" s="57"/>
      <c r="Q43" s="57"/>
      <c r="R43" s="57"/>
      <c r="S43" s="57"/>
      <c r="T43" s="57"/>
      <c r="U43" s="57"/>
      <c r="V43" s="57"/>
      <c r="W43" s="334"/>
      <c r="X43" s="334"/>
      <c r="Y43" s="334"/>
      <c r="Z43" s="334"/>
    </row>
    <row r="44" spans="1:26" ht="15" customHeight="1" x14ac:dyDescent="0.25">
      <c r="A44" s="161"/>
      <c r="B44" s="327">
        <v>4</v>
      </c>
      <c r="C44" s="333">
        <f t="shared" si="2"/>
        <v>0</v>
      </c>
      <c r="D44" s="328">
        <f t="shared" si="9"/>
        <v>0</v>
      </c>
      <c r="E44" s="328">
        <f t="shared" si="10"/>
        <v>0</v>
      </c>
      <c r="F44" s="328">
        <f t="shared" si="4"/>
        <v>0</v>
      </c>
      <c r="G44" s="328"/>
      <c r="H44" s="328"/>
      <c r="I44" s="328"/>
      <c r="J44" s="328"/>
      <c r="K44" s="328">
        <f t="shared" si="1"/>
        <v>0</v>
      </c>
      <c r="L44" s="339"/>
      <c r="M44" s="339"/>
      <c r="N44" s="328">
        <f t="shared" si="3"/>
        <v>0</v>
      </c>
      <c r="O44" s="333">
        <f t="shared" si="0"/>
        <v>0</v>
      </c>
      <c r="P44" s="57"/>
      <c r="Q44" s="57"/>
      <c r="R44" s="57"/>
      <c r="S44" s="57"/>
      <c r="T44" s="57"/>
      <c r="U44" s="57"/>
      <c r="V44" s="57"/>
      <c r="W44" s="334"/>
      <c r="X44" s="334"/>
      <c r="Y44" s="334"/>
      <c r="Z44" s="334"/>
    </row>
    <row r="45" spans="1:26" ht="15" customHeight="1" x14ac:dyDescent="0.25">
      <c r="A45" s="161" t="s">
        <v>151</v>
      </c>
      <c r="B45" s="327">
        <v>1</v>
      </c>
      <c r="C45" s="333">
        <f t="shared" si="2"/>
        <v>0</v>
      </c>
      <c r="D45" s="328">
        <f>D44*1.02</f>
        <v>0</v>
      </c>
      <c r="E45" s="328">
        <f>E44*1.02</f>
        <v>0</v>
      </c>
      <c r="F45" s="328">
        <f t="shared" si="4"/>
        <v>0</v>
      </c>
      <c r="G45" s="328"/>
      <c r="H45" s="328"/>
      <c r="I45" s="328"/>
      <c r="J45" s="328"/>
      <c r="K45" s="328">
        <f t="shared" si="1"/>
        <v>0</v>
      </c>
      <c r="L45" s="339"/>
      <c r="M45" s="339"/>
      <c r="N45" s="328">
        <f t="shared" si="3"/>
        <v>0</v>
      </c>
      <c r="O45" s="333">
        <f t="shared" si="0"/>
        <v>0</v>
      </c>
      <c r="P45" s="57"/>
      <c r="Q45" s="57"/>
      <c r="R45" s="57"/>
      <c r="S45" s="57"/>
      <c r="T45" s="57"/>
      <c r="U45" s="57"/>
      <c r="V45" s="57"/>
      <c r="W45" s="334"/>
      <c r="X45" s="334"/>
      <c r="Y45" s="334"/>
      <c r="Z45" s="334"/>
    </row>
    <row r="46" spans="1:26" ht="15" customHeight="1" x14ac:dyDescent="0.25">
      <c r="A46" s="161"/>
      <c r="B46" s="327">
        <v>2</v>
      </c>
      <c r="C46" s="333">
        <f t="shared" si="2"/>
        <v>0</v>
      </c>
      <c r="D46" s="328">
        <f>D45</f>
        <v>0</v>
      </c>
      <c r="E46" s="328">
        <f>E45</f>
        <v>0</v>
      </c>
      <c r="F46" s="328">
        <f t="shared" si="4"/>
        <v>0</v>
      </c>
      <c r="G46" s="328"/>
      <c r="H46" s="328"/>
      <c r="I46" s="328"/>
      <c r="J46" s="328"/>
      <c r="K46" s="328">
        <f t="shared" si="1"/>
        <v>0</v>
      </c>
      <c r="L46" s="339"/>
      <c r="M46" s="339"/>
      <c r="N46" s="328">
        <f t="shared" si="3"/>
        <v>0</v>
      </c>
      <c r="O46" s="333">
        <f t="shared" si="0"/>
        <v>0</v>
      </c>
      <c r="P46" s="57"/>
      <c r="Q46" s="57"/>
      <c r="R46" s="57"/>
      <c r="S46" s="57"/>
      <c r="T46" s="57"/>
      <c r="U46" s="57"/>
      <c r="V46" s="57"/>
      <c r="W46" s="334"/>
      <c r="X46" s="334"/>
      <c r="Y46" s="334"/>
      <c r="Z46" s="334"/>
    </row>
    <row r="47" spans="1:26" ht="15" customHeight="1" x14ac:dyDescent="0.25">
      <c r="A47" s="161"/>
      <c r="B47" s="327">
        <v>3</v>
      </c>
      <c r="C47" s="333">
        <f t="shared" si="2"/>
        <v>0</v>
      </c>
      <c r="D47" s="328">
        <f t="shared" ref="D47:D48" si="11">D46</f>
        <v>0</v>
      </c>
      <c r="E47" s="328">
        <f t="shared" ref="E47:E48" si="12">E46</f>
        <v>0</v>
      </c>
      <c r="F47" s="328">
        <f t="shared" si="4"/>
        <v>0</v>
      </c>
      <c r="G47" s="328"/>
      <c r="H47" s="328"/>
      <c r="I47" s="328"/>
      <c r="J47" s="328"/>
      <c r="K47" s="328">
        <f t="shared" si="1"/>
        <v>0</v>
      </c>
      <c r="L47" s="339"/>
      <c r="M47" s="339"/>
      <c r="N47" s="328">
        <f t="shared" si="3"/>
        <v>0</v>
      </c>
      <c r="O47" s="333">
        <f t="shared" si="0"/>
        <v>0</v>
      </c>
      <c r="P47" s="57"/>
      <c r="Q47" s="57"/>
      <c r="R47" s="57"/>
      <c r="S47" s="57"/>
      <c r="T47" s="57"/>
      <c r="U47" s="57"/>
      <c r="V47" s="57"/>
      <c r="W47" s="334"/>
      <c r="X47" s="334"/>
      <c r="Y47" s="334"/>
      <c r="Z47" s="334"/>
    </row>
    <row r="48" spans="1:26" ht="15" customHeight="1" x14ac:dyDescent="0.25">
      <c r="A48" s="161"/>
      <c r="B48" s="327">
        <v>4</v>
      </c>
      <c r="C48" s="333">
        <f t="shared" si="2"/>
        <v>0</v>
      </c>
      <c r="D48" s="328">
        <f t="shared" si="11"/>
        <v>0</v>
      </c>
      <c r="E48" s="328">
        <f t="shared" si="12"/>
        <v>0</v>
      </c>
      <c r="F48" s="328">
        <f t="shared" si="4"/>
        <v>0</v>
      </c>
      <c r="G48" s="328"/>
      <c r="H48" s="328"/>
      <c r="I48" s="328"/>
      <c r="J48" s="328"/>
      <c r="K48" s="328">
        <f t="shared" si="1"/>
        <v>0</v>
      </c>
      <c r="L48" s="339"/>
      <c r="M48" s="339"/>
      <c r="N48" s="328">
        <f t="shared" si="3"/>
        <v>0</v>
      </c>
      <c r="O48" s="333">
        <f t="shared" si="0"/>
        <v>0</v>
      </c>
      <c r="P48" s="57"/>
      <c r="Q48" s="57"/>
      <c r="R48" s="57"/>
      <c r="S48" s="57"/>
      <c r="T48" s="57"/>
      <c r="U48" s="57"/>
      <c r="V48" s="57"/>
      <c r="W48" s="334"/>
      <c r="X48" s="334"/>
      <c r="Y48" s="334"/>
      <c r="Z48" s="334"/>
    </row>
    <row r="49" spans="1:26" ht="15" customHeight="1" x14ac:dyDescent="0.25">
      <c r="A49" s="161" t="s">
        <v>152</v>
      </c>
      <c r="B49" s="327">
        <v>1</v>
      </c>
      <c r="C49" s="333">
        <f t="shared" si="2"/>
        <v>0</v>
      </c>
      <c r="D49" s="328">
        <f>D48*1.02</f>
        <v>0</v>
      </c>
      <c r="E49" s="328">
        <f>E48*1.02</f>
        <v>0</v>
      </c>
      <c r="F49" s="328">
        <f t="shared" si="4"/>
        <v>0</v>
      </c>
      <c r="G49" s="328"/>
      <c r="H49" s="328"/>
      <c r="I49" s="328"/>
      <c r="J49" s="328"/>
      <c r="K49" s="328">
        <f t="shared" si="1"/>
        <v>0</v>
      </c>
      <c r="L49" s="339"/>
      <c r="M49" s="339"/>
      <c r="N49" s="328">
        <f t="shared" si="3"/>
        <v>0</v>
      </c>
      <c r="O49" s="333">
        <f t="shared" si="0"/>
        <v>0</v>
      </c>
      <c r="P49" s="57"/>
      <c r="Q49" s="57"/>
      <c r="R49" s="57"/>
      <c r="S49" s="57"/>
      <c r="T49" s="57"/>
      <c r="U49" s="57"/>
      <c r="V49" s="57"/>
      <c r="W49" s="334"/>
      <c r="X49" s="334"/>
      <c r="Y49" s="334"/>
      <c r="Z49" s="334"/>
    </row>
    <row r="50" spans="1:26" ht="15" customHeight="1" x14ac:dyDescent="0.25">
      <c r="A50" s="161"/>
      <c r="B50" s="327">
        <v>2</v>
      </c>
      <c r="C50" s="333">
        <f t="shared" si="2"/>
        <v>0</v>
      </c>
      <c r="D50" s="328">
        <f>D49</f>
        <v>0</v>
      </c>
      <c r="E50" s="328">
        <f>E49</f>
        <v>0</v>
      </c>
      <c r="F50" s="328">
        <f t="shared" si="4"/>
        <v>0</v>
      </c>
      <c r="G50" s="328"/>
      <c r="H50" s="328"/>
      <c r="I50" s="328"/>
      <c r="J50" s="328"/>
      <c r="K50" s="328">
        <f t="shared" si="1"/>
        <v>0</v>
      </c>
      <c r="L50" s="339"/>
      <c r="M50" s="339"/>
      <c r="N50" s="328">
        <f t="shared" si="3"/>
        <v>0</v>
      </c>
      <c r="O50" s="333">
        <f t="shared" si="0"/>
        <v>0</v>
      </c>
      <c r="P50" s="57"/>
      <c r="Q50" s="57"/>
      <c r="R50" s="57"/>
      <c r="S50" s="57"/>
      <c r="T50" s="57"/>
      <c r="U50" s="57"/>
      <c r="V50" s="57"/>
      <c r="W50" s="334"/>
      <c r="X50" s="334"/>
      <c r="Y50" s="334"/>
      <c r="Z50" s="334"/>
    </row>
    <row r="51" spans="1:26" ht="15" customHeight="1" x14ac:dyDescent="0.25">
      <c r="A51" s="161"/>
      <c r="B51" s="327">
        <v>3</v>
      </c>
      <c r="C51" s="333">
        <f t="shared" si="2"/>
        <v>0</v>
      </c>
      <c r="D51" s="328">
        <f t="shared" ref="D51:D52" si="13">D50</f>
        <v>0</v>
      </c>
      <c r="E51" s="328">
        <f t="shared" ref="E51:E52" si="14">E50</f>
        <v>0</v>
      </c>
      <c r="F51" s="328">
        <f t="shared" si="4"/>
        <v>0</v>
      </c>
      <c r="G51" s="328"/>
      <c r="H51" s="328"/>
      <c r="I51" s="328"/>
      <c r="J51" s="328"/>
      <c r="K51" s="328">
        <f t="shared" si="1"/>
        <v>0</v>
      </c>
      <c r="L51" s="339"/>
      <c r="M51" s="339"/>
      <c r="N51" s="328">
        <f t="shared" si="3"/>
        <v>0</v>
      </c>
      <c r="O51" s="333">
        <f t="shared" si="0"/>
        <v>0</v>
      </c>
      <c r="P51" s="57"/>
      <c r="Q51" s="57"/>
      <c r="R51" s="57"/>
      <c r="S51" s="57"/>
      <c r="T51" s="57"/>
      <c r="U51" s="57"/>
      <c r="V51" s="57"/>
      <c r="W51" s="334"/>
      <c r="X51" s="334"/>
      <c r="Y51" s="334"/>
      <c r="Z51" s="334"/>
    </row>
    <row r="52" spans="1:26" ht="15" customHeight="1" x14ac:dyDescent="0.25">
      <c r="A52" s="253"/>
      <c r="B52" s="327">
        <v>4</v>
      </c>
      <c r="C52" s="333">
        <f t="shared" si="2"/>
        <v>0</v>
      </c>
      <c r="D52" s="328">
        <f t="shared" si="13"/>
        <v>0</v>
      </c>
      <c r="E52" s="328">
        <f t="shared" si="14"/>
        <v>0</v>
      </c>
      <c r="F52" s="328">
        <f t="shared" si="4"/>
        <v>0</v>
      </c>
      <c r="G52" s="328"/>
      <c r="H52" s="328"/>
      <c r="I52" s="328"/>
      <c r="J52" s="328"/>
      <c r="K52" s="328">
        <f t="shared" si="1"/>
        <v>0</v>
      </c>
      <c r="L52" s="339"/>
      <c r="M52" s="339"/>
      <c r="N52" s="328">
        <f t="shared" si="3"/>
        <v>0</v>
      </c>
      <c r="O52" s="333">
        <f t="shared" si="0"/>
        <v>0</v>
      </c>
      <c r="P52" s="57"/>
      <c r="Q52" s="57"/>
      <c r="R52" s="57"/>
      <c r="S52" s="57"/>
      <c r="T52" s="57"/>
      <c r="U52" s="57"/>
      <c r="V52" s="57"/>
      <c r="W52" s="334"/>
      <c r="X52" s="334"/>
      <c r="Y52" s="334"/>
      <c r="Z52" s="334"/>
    </row>
    <row r="53" spans="1:26" ht="15" customHeight="1" x14ac:dyDescent="0.25">
      <c r="A53" s="253" t="s">
        <v>153</v>
      </c>
      <c r="B53" s="327">
        <v>1</v>
      </c>
      <c r="C53" s="333">
        <f t="shared" si="2"/>
        <v>0</v>
      </c>
      <c r="D53" s="328">
        <f>D52*1.02</f>
        <v>0</v>
      </c>
      <c r="E53" s="328">
        <f>E52*1.02</f>
        <v>0</v>
      </c>
      <c r="F53" s="328">
        <f t="shared" si="4"/>
        <v>0</v>
      </c>
      <c r="G53" s="328"/>
      <c r="H53" s="328"/>
      <c r="I53" s="328"/>
      <c r="J53" s="328"/>
      <c r="K53" s="328">
        <f t="shared" si="1"/>
        <v>0</v>
      </c>
      <c r="L53" s="339"/>
      <c r="M53" s="339"/>
      <c r="N53" s="328">
        <f t="shared" si="3"/>
        <v>0</v>
      </c>
      <c r="O53" s="333">
        <f t="shared" si="0"/>
        <v>0</v>
      </c>
      <c r="P53" s="57"/>
      <c r="Q53" s="57"/>
      <c r="R53" s="57"/>
      <c r="S53" s="57"/>
      <c r="T53" s="57"/>
      <c r="U53" s="57"/>
      <c r="V53" s="57"/>
      <c r="W53" s="334"/>
      <c r="X53" s="334"/>
      <c r="Y53" s="334"/>
      <c r="Z53" s="334"/>
    </row>
    <row r="54" spans="1:26" ht="15" customHeight="1" x14ac:dyDescent="0.25">
      <c r="A54" s="253"/>
      <c r="B54" s="327">
        <v>2</v>
      </c>
      <c r="C54" s="333">
        <f t="shared" si="2"/>
        <v>0</v>
      </c>
      <c r="D54" s="328">
        <f>D53</f>
        <v>0</v>
      </c>
      <c r="E54" s="328">
        <f>E53</f>
        <v>0</v>
      </c>
      <c r="F54" s="328">
        <f t="shared" si="4"/>
        <v>0</v>
      </c>
      <c r="G54" s="328"/>
      <c r="H54" s="328"/>
      <c r="I54" s="328"/>
      <c r="J54" s="328"/>
      <c r="K54" s="328">
        <f t="shared" si="1"/>
        <v>0</v>
      </c>
      <c r="L54" s="339"/>
      <c r="M54" s="339"/>
      <c r="N54" s="328">
        <f t="shared" si="3"/>
        <v>0</v>
      </c>
      <c r="O54" s="333">
        <f t="shared" si="0"/>
        <v>0</v>
      </c>
      <c r="P54" s="57"/>
      <c r="Q54" s="57"/>
      <c r="R54" s="57"/>
      <c r="S54" s="57"/>
      <c r="T54" s="57"/>
      <c r="U54" s="57"/>
      <c r="V54" s="57"/>
      <c r="W54" s="334"/>
      <c r="X54" s="334"/>
      <c r="Y54" s="334"/>
      <c r="Z54" s="334"/>
    </row>
    <row r="55" spans="1:26" ht="15" customHeight="1" x14ac:dyDescent="0.25">
      <c r="A55" s="253"/>
      <c r="B55" s="327">
        <v>3</v>
      </c>
      <c r="C55" s="333">
        <f t="shared" si="2"/>
        <v>0</v>
      </c>
      <c r="D55" s="328">
        <f t="shared" ref="D55:D56" si="15">D54</f>
        <v>0</v>
      </c>
      <c r="E55" s="328">
        <f t="shared" ref="E55:E56" si="16">E54</f>
        <v>0</v>
      </c>
      <c r="F55" s="328">
        <f t="shared" si="4"/>
        <v>0</v>
      </c>
      <c r="G55" s="328"/>
      <c r="H55" s="328"/>
      <c r="I55" s="328"/>
      <c r="J55" s="328"/>
      <c r="K55" s="328">
        <f t="shared" si="1"/>
        <v>0</v>
      </c>
      <c r="L55" s="339"/>
      <c r="M55" s="339"/>
      <c r="N55" s="328">
        <f t="shared" si="3"/>
        <v>0</v>
      </c>
      <c r="O55" s="333">
        <f t="shared" si="0"/>
        <v>0</v>
      </c>
      <c r="P55" s="57"/>
      <c r="Q55" s="57"/>
      <c r="R55" s="57"/>
      <c r="S55" s="57"/>
      <c r="T55" s="57"/>
      <c r="U55" s="57"/>
      <c r="V55" s="57"/>
      <c r="W55" s="334"/>
      <c r="X55" s="334"/>
      <c r="Y55" s="334"/>
      <c r="Z55" s="334"/>
    </row>
    <row r="56" spans="1:26" ht="15" customHeight="1" x14ac:dyDescent="0.25">
      <c r="A56" s="253"/>
      <c r="B56" s="327">
        <v>4</v>
      </c>
      <c r="C56" s="333">
        <f t="shared" si="2"/>
        <v>0</v>
      </c>
      <c r="D56" s="328">
        <f t="shared" si="15"/>
        <v>0</v>
      </c>
      <c r="E56" s="328">
        <f t="shared" si="16"/>
        <v>0</v>
      </c>
      <c r="F56" s="328">
        <f t="shared" si="4"/>
        <v>0</v>
      </c>
      <c r="G56" s="328"/>
      <c r="H56" s="328"/>
      <c r="I56" s="328"/>
      <c r="J56" s="328"/>
      <c r="K56" s="328">
        <f t="shared" si="1"/>
        <v>0</v>
      </c>
      <c r="L56" s="339"/>
      <c r="M56" s="339"/>
      <c r="N56" s="328">
        <f t="shared" si="3"/>
        <v>0</v>
      </c>
      <c r="O56" s="333">
        <f t="shared" si="0"/>
        <v>0</v>
      </c>
      <c r="P56" s="57"/>
      <c r="Q56" s="57"/>
      <c r="R56" s="57"/>
      <c r="S56" s="57"/>
      <c r="T56" s="57"/>
      <c r="U56" s="57"/>
      <c r="V56" s="57"/>
      <c r="W56" s="334"/>
      <c r="X56" s="334"/>
      <c r="Y56" s="334"/>
      <c r="Z56" s="334"/>
    </row>
    <row r="57" spans="1:26" ht="15" customHeight="1" x14ac:dyDescent="0.25">
      <c r="A57" s="253" t="s">
        <v>153</v>
      </c>
      <c r="B57" s="327">
        <v>1</v>
      </c>
      <c r="C57" s="333">
        <f t="shared" si="2"/>
        <v>0</v>
      </c>
      <c r="D57" s="328">
        <f>D56*1.02</f>
        <v>0</v>
      </c>
      <c r="E57" s="328">
        <f>E56*1.02</f>
        <v>0</v>
      </c>
      <c r="F57" s="328">
        <f t="shared" si="4"/>
        <v>0</v>
      </c>
      <c r="G57" s="328"/>
      <c r="H57" s="328"/>
      <c r="I57" s="328"/>
      <c r="J57" s="328"/>
      <c r="K57" s="328">
        <f t="shared" si="1"/>
        <v>0</v>
      </c>
      <c r="L57" s="339"/>
      <c r="M57" s="339"/>
      <c r="N57" s="328">
        <f t="shared" si="3"/>
        <v>0</v>
      </c>
      <c r="O57" s="333">
        <f t="shared" si="0"/>
        <v>0</v>
      </c>
      <c r="P57" s="57"/>
      <c r="Q57" s="57"/>
      <c r="R57" s="57"/>
      <c r="S57" s="57"/>
      <c r="T57" s="57"/>
      <c r="U57" s="57"/>
      <c r="V57" s="57"/>
      <c r="W57" s="334"/>
      <c r="X57" s="334"/>
      <c r="Y57" s="334"/>
      <c r="Z57" s="334"/>
    </row>
    <row r="58" spans="1:26" ht="15" customHeight="1" x14ac:dyDescent="0.25">
      <c r="A58" s="253"/>
      <c r="B58" s="327">
        <v>2</v>
      </c>
      <c r="C58" s="333">
        <f t="shared" si="2"/>
        <v>0</v>
      </c>
      <c r="D58" s="328">
        <f>D57</f>
        <v>0</v>
      </c>
      <c r="E58" s="328">
        <f>E57</f>
        <v>0</v>
      </c>
      <c r="F58" s="328">
        <f t="shared" si="4"/>
        <v>0</v>
      </c>
      <c r="G58" s="328"/>
      <c r="H58" s="328"/>
      <c r="I58" s="328"/>
      <c r="J58" s="328"/>
      <c r="K58" s="328">
        <f t="shared" si="1"/>
        <v>0</v>
      </c>
      <c r="L58" s="339"/>
      <c r="M58" s="339"/>
      <c r="N58" s="328">
        <f t="shared" si="3"/>
        <v>0</v>
      </c>
      <c r="O58" s="333">
        <f t="shared" si="0"/>
        <v>0</v>
      </c>
      <c r="P58" s="57"/>
      <c r="Q58" s="57"/>
      <c r="R58" s="57"/>
      <c r="S58" s="57"/>
      <c r="T58" s="57"/>
      <c r="U58" s="57"/>
      <c r="V58" s="57"/>
      <c r="W58" s="334"/>
      <c r="X58" s="334"/>
      <c r="Y58" s="334"/>
      <c r="Z58" s="334"/>
    </row>
    <row r="59" spans="1:26" ht="15" customHeight="1" x14ac:dyDescent="0.25">
      <c r="A59" s="253"/>
      <c r="B59" s="327">
        <v>3</v>
      </c>
      <c r="C59" s="333">
        <f t="shared" si="2"/>
        <v>0</v>
      </c>
      <c r="D59" s="328">
        <f t="shared" ref="D59:D60" si="17">D58</f>
        <v>0</v>
      </c>
      <c r="E59" s="328">
        <f t="shared" ref="E59:E60" si="18">E58</f>
        <v>0</v>
      </c>
      <c r="F59" s="328">
        <f t="shared" si="4"/>
        <v>0</v>
      </c>
      <c r="G59" s="328"/>
      <c r="H59" s="328"/>
      <c r="I59" s="328"/>
      <c r="J59" s="328"/>
      <c r="K59" s="328">
        <f t="shared" si="1"/>
        <v>0</v>
      </c>
      <c r="L59" s="339"/>
      <c r="M59" s="339"/>
      <c r="N59" s="328">
        <f t="shared" si="3"/>
        <v>0</v>
      </c>
      <c r="O59" s="333">
        <f t="shared" si="0"/>
        <v>0</v>
      </c>
      <c r="P59" s="57"/>
      <c r="Q59" s="57"/>
      <c r="R59" s="57"/>
      <c r="S59" s="57"/>
      <c r="T59" s="57"/>
      <c r="U59" s="57"/>
      <c r="V59" s="57"/>
      <c r="W59" s="334"/>
      <c r="X59" s="334"/>
      <c r="Y59" s="334"/>
      <c r="Z59" s="334"/>
    </row>
    <row r="60" spans="1:26" ht="15" customHeight="1" x14ac:dyDescent="0.25">
      <c r="A60" s="161"/>
      <c r="B60" s="327">
        <v>4</v>
      </c>
      <c r="C60" s="333">
        <f t="shared" si="2"/>
        <v>0</v>
      </c>
      <c r="D60" s="328">
        <f t="shared" si="17"/>
        <v>0</v>
      </c>
      <c r="E60" s="328">
        <f t="shared" si="18"/>
        <v>0</v>
      </c>
      <c r="F60" s="328">
        <f t="shared" si="4"/>
        <v>0</v>
      </c>
      <c r="G60" s="328"/>
      <c r="H60" s="328"/>
      <c r="I60" s="328"/>
      <c r="J60" s="328"/>
      <c r="K60" s="328">
        <f t="shared" si="1"/>
        <v>0</v>
      </c>
      <c r="L60" s="339"/>
      <c r="M60" s="339"/>
      <c r="N60" s="328">
        <f t="shared" si="3"/>
        <v>0</v>
      </c>
      <c r="O60" s="333">
        <f t="shared" si="0"/>
        <v>0</v>
      </c>
      <c r="P60" s="57"/>
      <c r="Q60" s="57"/>
      <c r="R60" s="57"/>
      <c r="S60" s="57"/>
      <c r="T60" s="57"/>
      <c r="U60" s="57"/>
      <c r="V60" s="57"/>
      <c r="W60" s="334"/>
      <c r="X60" s="334"/>
      <c r="Y60" s="334"/>
      <c r="Z60" s="334"/>
    </row>
    <row r="61" spans="1:26" ht="15" customHeight="1" x14ac:dyDescent="0.25">
      <c r="A61" s="253" t="s">
        <v>154</v>
      </c>
      <c r="B61" s="327">
        <v>1</v>
      </c>
      <c r="C61" s="333">
        <f t="shared" si="2"/>
        <v>0</v>
      </c>
      <c r="D61" s="328">
        <f>D60*1.02</f>
        <v>0</v>
      </c>
      <c r="E61" s="328">
        <f>E60*1.02</f>
        <v>0</v>
      </c>
      <c r="F61" s="328">
        <f t="shared" si="4"/>
        <v>0</v>
      </c>
      <c r="G61" s="328"/>
      <c r="H61" s="328"/>
      <c r="I61" s="328"/>
      <c r="J61" s="328"/>
      <c r="K61" s="328">
        <f t="shared" si="1"/>
        <v>0</v>
      </c>
      <c r="L61" s="339"/>
      <c r="M61" s="339"/>
      <c r="N61" s="328">
        <f t="shared" si="3"/>
        <v>0</v>
      </c>
      <c r="O61" s="333">
        <f t="shared" si="0"/>
        <v>0</v>
      </c>
      <c r="P61" s="57"/>
      <c r="Q61" s="57"/>
      <c r="R61" s="57"/>
      <c r="S61" s="57"/>
      <c r="T61" s="57"/>
      <c r="U61" s="57"/>
      <c r="V61" s="57"/>
      <c r="W61" s="334"/>
      <c r="X61" s="334"/>
      <c r="Y61" s="334"/>
      <c r="Z61" s="334"/>
    </row>
    <row r="62" spans="1:26" ht="15" customHeight="1" x14ac:dyDescent="0.25">
      <c r="A62" s="253"/>
      <c r="B62" s="327">
        <v>2</v>
      </c>
      <c r="C62" s="333">
        <f t="shared" si="2"/>
        <v>0</v>
      </c>
      <c r="D62" s="328">
        <f>D61</f>
        <v>0</v>
      </c>
      <c r="E62" s="328">
        <f>E61</f>
        <v>0</v>
      </c>
      <c r="F62" s="328">
        <f t="shared" si="4"/>
        <v>0</v>
      </c>
      <c r="G62" s="328"/>
      <c r="H62" s="328"/>
      <c r="I62" s="328"/>
      <c r="J62" s="328"/>
      <c r="K62" s="328">
        <f t="shared" si="1"/>
        <v>0</v>
      </c>
      <c r="L62" s="339"/>
      <c r="M62" s="339"/>
      <c r="N62" s="328">
        <f t="shared" si="3"/>
        <v>0</v>
      </c>
      <c r="O62" s="333">
        <f t="shared" si="0"/>
        <v>0</v>
      </c>
      <c r="P62" s="57"/>
      <c r="Q62" s="57"/>
      <c r="R62" s="57"/>
      <c r="S62" s="57"/>
      <c r="T62" s="57"/>
      <c r="U62" s="57"/>
      <c r="V62" s="57"/>
      <c r="W62" s="334"/>
      <c r="X62" s="334"/>
      <c r="Y62" s="334"/>
      <c r="Z62" s="334"/>
    </row>
    <row r="63" spans="1:26" ht="15" customHeight="1" x14ac:dyDescent="0.25">
      <c r="A63" s="253"/>
      <c r="B63" s="327">
        <v>3</v>
      </c>
      <c r="C63" s="333">
        <f t="shared" si="2"/>
        <v>0</v>
      </c>
      <c r="D63" s="328">
        <f t="shared" ref="D63:D64" si="19">D62</f>
        <v>0</v>
      </c>
      <c r="E63" s="328">
        <f t="shared" ref="E63:E64" si="20">E62</f>
        <v>0</v>
      </c>
      <c r="F63" s="328">
        <f t="shared" si="4"/>
        <v>0</v>
      </c>
      <c r="G63" s="328"/>
      <c r="H63" s="328"/>
      <c r="I63" s="328"/>
      <c r="J63" s="328"/>
      <c r="K63" s="328">
        <f t="shared" si="1"/>
        <v>0</v>
      </c>
      <c r="L63" s="339"/>
      <c r="M63" s="339"/>
      <c r="N63" s="328">
        <f t="shared" si="3"/>
        <v>0</v>
      </c>
      <c r="O63" s="333">
        <f t="shared" si="0"/>
        <v>0</v>
      </c>
      <c r="P63" s="57"/>
      <c r="Q63" s="57"/>
      <c r="R63" s="57"/>
      <c r="S63" s="57"/>
      <c r="T63" s="57"/>
      <c r="U63" s="57"/>
      <c r="V63" s="57"/>
      <c r="W63" s="334"/>
      <c r="X63" s="334"/>
      <c r="Y63" s="334"/>
      <c r="Z63" s="334"/>
    </row>
    <row r="64" spans="1:26" ht="15" customHeight="1" x14ac:dyDescent="0.25">
      <c r="A64" s="161"/>
      <c r="B64" s="327">
        <v>4</v>
      </c>
      <c r="C64" s="333">
        <f t="shared" si="2"/>
        <v>0</v>
      </c>
      <c r="D64" s="328">
        <f t="shared" si="19"/>
        <v>0</v>
      </c>
      <c r="E64" s="328">
        <f t="shared" si="20"/>
        <v>0</v>
      </c>
      <c r="F64" s="328">
        <f t="shared" si="4"/>
        <v>0</v>
      </c>
      <c r="G64" s="328"/>
      <c r="H64" s="328"/>
      <c r="I64" s="328"/>
      <c r="J64" s="328"/>
      <c r="K64" s="328">
        <f t="shared" si="1"/>
        <v>0</v>
      </c>
      <c r="L64" s="339"/>
      <c r="M64" s="339"/>
      <c r="N64" s="328">
        <f t="shared" si="3"/>
        <v>0</v>
      </c>
      <c r="O64" s="333">
        <f t="shared" si="0"/>
        <v>0</v>
      </c>
      <c r="P64" s="57"/>
      <c r="Q64" s="57"/>
      <c r="R64" s="57"/>
      <c r="S64" s="57"/>
      <c r="T64" s="57"/>
      <c r="U64" s="57"/>
      <c r="V64" s="57"/>
      <c r="W64" s="334"/>
      <c r="X64" s="334"/>
      <c r="Y64" s="334"/>
      <c r="Z64" s="334"/>
    </row>
    <row r="65" spans="1:26" ht="15" customHeight="1" x14ac:dyDescent="0.25">
      <c r="A65" s="244" t="s">
        <v>155</v>
      </c>
      <c r="B65" s="327">
        <v>1</v>
      </c>
      <c r="C65" s="333">
        <f t="shared" si="2"/>
        <v>0</v>
      </c>
      <c r="D65" s="328">
        <f>D64*1.02</f>
        <v>0</v>
      </c>
      <c r="E65" s="328">
        <f>E64*1.02</f>
        <v>0</v>
      </c>
      <c r="F65" s="328">
        <f t="shared" si="4"/>
        <v>0</v>
      </c>
      <c r="G65" s="328"/>
      <c r="H65" s="328"/>
      <c r="I65" s="328"/>
      <c r="J65" s="328"/>
      <c r="K65" s="328">
        <f t="shared" si="1"/>
        <v>0</v>
      </c>
      <c r="L65" s="339"/>
      <c r="M65" s="339"/>
      <c r="N65" s="328">
        <f t="shared" si="3"/>
        <v>0</v>
      </c>
      <c r="O65" s="333">
        <f t="shared" si="0"/>
        <v>0</v>
      </c>
      <c r="P65" s="57"/>
      <c r="Q65" s="57"/>
      <c r="R65" s="57"/>
      <c r="S65" s="57"/>
      <c r="T65" s="57"/>
      <c r="U65" s="57"/>
      <c r="V65" s="57"/>
      <c r="W65" s="334"/>
      <c r="X65" s="334"/>
      <c r="Y65" s="334"/>
      <c r="Z65" s="334"/>
    </row>
    <row r="66" spans="1:26" ht="15" customHeight="1" x14ac:dyDescent="0.25">
      <c r="A66" s="253"/>
      <c r="B66" s="327">
        <v>2</v>
      </c>
      <c r="C66" s="333">
        <f t="shared" si="2"/>
        <v>0</v>
      </c>
      <c r="D66" s="328">
        <f>D65</f>
        <v>0</v>
      </c>
      <c r="E66" s="328">
        <f>E65</f>
        <v>0</v>
      </c>
      <c r="F66" s="328">
        <f t="shared" si="4"/>
        <v>0</v>
      </c>
      <c r="G66" s="328"/>
      <c r="H66" s="328"/>
      <c r="I66" s="328"/>
      <c r="J66" s="328"/>
      <c r="K66" s="328">
        <f t="shared" si="1"/>
        <v>0</v>
      </c>
      <c r="L66" s="339"/>
      <c r="M66" s="339"/>
      <c r="N66" s="328">
        <f t="shared" si="3"/>
        <v>0</v>
      </c>
      <c r="O66" s="333">
        <f t="shared" si="0"/>
        <v>0</v>
      </c>
      <c r="P66" s="57"/>
      <c r="Q66" s="57"/>
      <c r="R66" s="57"/>
      <c r="S66" s="57"/>
      <c r="T66" s="57"/>
      <c r="U66" s="57"/>
      <c r="V66" s="57"/>
      <c r="W66" s="334"/>
      <c r="X66" s="334"/>
      <c r="Y66" s="334"/>
      <c r="Z66" s="334"/>
    </row>
    <row r="67" spans="1:26" ht="15" customHeight="1" x14ac:dyDescent="0.25">
      <c r="A67" s="253"/>
      <c r="B67" s="327">
        <v>3</v>
      </c>
      <c r="C67" s="333">
        <f t="shared" si="2"/>
        <v>0</v>
      </c>
      <c r="D67" s="328">
        <f t="shared" ref="D67:D68" si="21">D66</f>
        <v>0</v>
      </c>
      <c r="E67" s="328">
        <f t="shared" ref="E67:E68" si="22">E66</f>
        <v>0</v>
      </c>
      <c r="F67" s="328">
        <f t="shared" si="4"/>
        <v>0</v>
      </c>
      <c r="G67" s="328"/>
      <c r="H67" s="328"/>
      <c r="I67" s="328"/>
      <c r="J67" s="328"/>
      <c r="K67" s="328">
        <f t="shared" si="1"/>
        <v>0</v>
      </c>
      <c r="L67" s="339"/>
      <c r="M67" s="339"/>
      <c r="N67" s="328">
        <f t="shared" si="3"/>
        <v>0</v>
      </c>
      <c r="O67" s="333">
        <f t="shared" si="0"/>
        <v>0</v>
      </c>
      <c r="P67" s="57"/>
      <c r="Q67" s="57"/>
      <c r="R67" s="57"/>
      <c r="S67" s="57"/>
      <c r="T67" s="57"/>
      <c r="U67" s="57"/>
      <c r="V67" s="57"/>
      <c r="W67" s="334"/>
      <c r="X67" s="334"/>
      <c r="Y67" s="334"/>
      <c r="Z67" s="334"/>
    </row>
    <row r="68" spans="1:26" ht="15" customHeight="1" x14ac:dyDescent="0.25">
      <c r="A68" s="161"/>
      <c r="B68" s="327">
        <v>4</v>
      </c>
      <c r="C68" s="333">
        <f t="shared" si="2"/>
        <v>0</v>
      </c>
      <c r="D68" s="328">
        <f t="shared" si="21"/>
        <v>0</v>
      </c>
      <c r="E68" s="328">
        <f t="shared" si="22"/>
        <v>0</v>
      </c>
      <c r="F68" s="328">
        <f t="shared" si="4"/>
        <v>0</v>
      </c>
      <c r="G68" s="328"/>
      <c r="H68" s="328"/>
      <c r="I68" s="328"/>
      <c r="J68" s="328"/>
      <c r="K68" s="328">
        <f t="shared" si="1"/>
        <v>0</v>
      </c>
      <c r="L68" s="339"/>
      <c r="M68" s="339"/>
      <c r="N68" s="328">
        <f t="shared" si="3"/>
        <v>0</v>
      </c>
      <c r="O68" s="333">
        <f t="shared" si="0"/>
        <v>0</v>
      </c>
      <c r="P68" s="57"/>
      <c r="Q68" s="57"/>
      <c r="R68" s="57"/>
      <c r="S68" s="57"/>
      <c r="T68" s="57"/>
      <c r="U68" s="57"/>
      <c r="V68" s="57"/>
      <c r="W68" s="334"/>
      <c r="X68" s="334"/>
      <c r="Y68" s="334"/>
      <c r="Z68" s="334"/>
    </row>
    <row r="69" spans="1:26" ht="15" customHeight="1" x14ac:dyDescent="0.25">
      <c r="A69" s="244" t="s">
        <v>156</v>
      </c>
      <c r="B69" s="327">
        <v>1</v>
      </c>
      <c r="C69" s="333">
        <f t="shared" si="2"/>
        <v>0</v>
      </c>
      <c r="D69" s="328">
        <f>D68*1.02</f>
        <v>0</v>
      </c>
      <c r="E69" s="328">
        <f>E68*1.02</f>
        <v>0</v>
      </c>
      <c r="F69" s="328">
        <f t="shared" si="4"/>
        <v>0</v>
      </c>
      <c r="G69" s="328"/>
      <c r="H69" s="328"/>
      <c r="I69" s="328"/>
      <c r="J69" s="328"/>
      <c r="K69" s="328">
        <f t="shared" si="1"/>
        <v>0</v>
      </c>
      <c r="L69" s="339"/>
      <c r="M69" s="339"/>
      <c r="N69" s="328">
        <f t="shared" si="3"/>
        <v>0</v>
      </c>
      <c r="O69" s="333">
        <f t="shared" si="0"/>
        <v>0</v>
      </c>
      <c r="P69" s="57"/>
      <c r="Q69" s="57"/>
      <c r="R69" s="57"/>
      <c r="S69" s="57"/>
      <c r="T69" s="57"/>
      <c r="U69" s="57"/>
      <c r="V69" s="57"/>
      <c r="W69" s="334"/>
      <c r="X69" s="334"/>
      <c r="Y69" s="334"/>
      <c r="Z69" s="334"/>
    </row>
    <row r="70" spans="1:26" ht="15" customHeight="1" x14ac:dyDescent="0.25">
      <c r="A70" s="337"/>
      <c r="B70" s="327">
        <v>2</v>
      </c>
      <c r="C70" s="333">
        <f t="shared" si="2"/>
        <v>0</v>
      </c>
      <c r="D70" s="328">
        <f>D69</f>
        <v>0</v>
      </c>
      <c r="E70" s="328">
        <f>E69</f>
        <v>0</v>
      </c>
      <c r="F70" s="328">
        <f t="shared" si="4"/>
        <v>0</v>
      </c>
      <c r="G70" s="328"/>
      <c r="H70" s="328"/>
      <c r="I70" s="328"/>
      <c r="J70" s="328"/>
      <c r="K70" s="328">
        <f t="shared" si="1"/>
        <v>0</v>
      </c>
      <c r="L70" s="339"/>
      <c r="M70" s="339"/>
      <c r="N70" s="328">
        <f t="shared" si="3"/>
        <v>0</v>
      </c>
      <c r="O70" s="333">
        <f t="shared" si="0"/>
        <v>0</v>
      </c>
      <c r="P70" s="57"/>
      <c r="Q70" s="57"/>
      <c r="R70" s="57"/>
      <c r="S70" s="57"/>
      <c r="T70" s="57"/>
      <c r="U70" s="57"/>
      <c r="V70" s="57"/>
      <c r="W70" s="334"/>
      <c r="X70" s="334"/>
      <c r="Y70" s="334"/>
      <c r="Z70" s="334"/>
    </row>
    <row r="71" spans="1:26" ht="15" customHeight="1" x14ac:dyDescent="0.25">
      <c r="A71" s="253"/>
      <c r="B71" s="327">
        <v>3</v>
      </c>
      <c r="C71" s="333">
        <f t="shared" si="2"/>
        <v>0</v>
      </c>
      <c r="D71" s="328">
        <f t="shared" ref="D71:D72" si="23">D70</f>
        <v>0</v>
      </c>
      <c r="E71" s="328">
        <f t="shared" ref="E71:E72" si="24">E70</f>
        <v>0</v>
      </c>
      <c r="F71" s="328">
        <f t="shared" si="4"/>
        <v>0</v>
      </c>
      <c r="G71" s="328"/>
      <c r="H71" s="328"/>
      <c r="I71" s="328"/>
      <c r="J71" s="328"/>
      <c r="K71" s="328">
        <f t="shared" si="1"/>
        <v>0</v>
      </c>
      <c r="L71" s="339"/>
      <c r="M71" s="339"/>
      <c r="N71" s="328">
        <f t="shared" si="3"/>
        <v>0</v>
      </c>
      <c r="O71" s="333">
        <f t="shared" si="0"/>
        <v>0</v>
      </c>
      <c r="P71" s="57"/>
      <c r="Q71" s="57"/>
      <c r="R71" s="57"/>
      <c r="S71" s="57"/>
      <c r="T71" s="57"/>
      <c r="U71" s="57"/>
      <c r="V71" s="57"/>
      <c r="W71" s="334"/>
      <c r="X71" s="334"/>
      <c r="Y71" s="334"/>
      <c r="Z71" s="334"/>
    </row>
    <row r="72" spans="1:26" ht="15" customHeight="1" x14ac:dyDescent="0.25">
      <c r="A72" s="161"/>
      <c r="B72" s="327">
        <v>4</v>
      </c>
      <c r="C72" s="333">
        <f t="shared" si="2"/>
        <v>0</v>
      </c>
      <c r="D72" s="328">
        <f t="shared" si="23"/>
        <v>0</v>
      </c>
      <c r="E72" s="328">
        <f t="shared" si="24"/>
        <v>0</v>
      </c>
      <c r="F72" s="328">
        <f t="shared" si="4"/>
        <v>0</v>
      </c>
      <c r="G72" s="328"/>
      <c r="H72" s="328"/>
      <c r="I72" s="328"/>
      <c r="J72" s="328"/>
      <c r="K72" s="328">
        <f t="shared" si="1"/>
        <v>0</v>
      </c>
      <c r="L72" s="339"/>
      <c r="M72" s="339"/>
      <c r="N72" s="328">
        <f t="shared" si="3"/>
        <v>0</v>
      </c>
      <c r="O72" s="333">
        <f t="shared" si="0"/>
        <v>0</v>
      </c>
      <c r="P72" s="57"/>
      <c r="Q72" s="57"/>
      <c r="R72" s="57"/>
      <c r="S72" s="57"/>
      <c r="T72" s="57"/>
      <c r="U72" s="57"/>
      <c r="V72" s="57"/>
      <c r="W72" s="334"/>
      <c r="X72" s="334"/>
      <c r="Y72" s="334"/>
      <c r="Z72" s="334"/>
    </row>
    <row r="73" spans="1:26" ht="15" customHeight="1" x14ac:dyDescent="0.25">
      <c r="A73" s="244" t="s">
        <v>157</v>
      </c>
      <c r="B73" s="327">
        <v>1</v>
      </c>
      <c r="C73" s="333">
        <f t="shared" si="2"/>
        <v>0</v>
      </c>
      <c r="D73" s="328">
        <f>D72*1.02</f>
        <v>0</v>
      </c>
      <c r="E73" s="328">
        <f>E72*1.02</f>
        <v>0</v>
      </c>
      <c r="F73" s="328">
        <f t="shared" si="4"/>
        <v>0</v>
      </c>
      <c r="G73" s="328"/>
      <c r="H73" s="328"/>
      <c r="I73" s="328"/>
      <c r="J73" s="328"/>
      <c r="K73" s="328">
        <f t="shared" si="1"/>
        <v>0</v>
      </c>
      <c r="L73" s="339"/>
      <c r="M73" s="339"/>
      <c r="N73" s="328">
        <f t="shared" si="3"/>
        <v>0</v>
      </c>
      <c r="O73" s="333">
        <f t="shared" si="0"/>
        <v>0</v>
      </c>
      <c r="P73" s="57"/>
      <c r="Q73" s="57"/>
      <c r="R73" s="57"/>
      <c r="S73" s="57"/>
      <c r="T73" s="57"/>
      <c r="U73" s="57"/>
      <c r="V73" s="57"/>
      <c r="W73" s="334"/>
      <c r="X73" s="334"/>
      <c r="Y73" s="334"/>
      <c r="Z73" s="334"/>
    </row>
    <row r="74" spans="1:26" ht="15" customHeight="1" x14ac:dyDescent="0.25">
      <c r="A74" s="337"/>
      <c r="B74" s="327">
        <v>2</v>
      </c>
      <c r="C74" s="333">
        <f t="shared" si="2"/>
        <v>0</v>
      </c>
      <c r="D74" s="328">
        <f>D73</f>
        <v>0</v>
      </c>
      <c r="E74" s="328">
        <f>E73</f>
        <v>0</v>
      </c>
      <c r="F74" s="328">
        <f t="shared" si="4"/>
        <v>0</v>
      </c>
      <c r="G74" s="328"/>
      <c r="H74" s="328"/>
      <c r="I74" s="328"/>
      <c r="J74" s="328"/>
      <c r="K74" s="328">
        <f t="shared" si="1"/>
        <v>0</v>
      </c>
      <c r="L74" s="339"/>
      <c r="M74" s="339"/>
      <c r="N74" s="328">
        <f t="shared" si="3"/>
        <v>0</v>
      </c>
      <c r="O74" s="333">
        <f t="shared" si="0"/>
        <v>0</v>
      </c>
      <c r="P74" s="57"/>
      <c r="Q74" s="57"/>
      <c r="R74" s="57"/>
      <c r="S74" s="57"/>
      <c r="T74" s="57"/>
      <c r="U74" s="57"/>
      <c r="V74" s="57"/>
      <c r="W74" s="334"/>
      <c r="X74" s="334"/>
      <c r="Y74" s="334"/>
      <c r="Z74" s="334"/>
    </row>
    <row r="75" spans="1:26" ht="15" customHeight="1" x14ac:dyDescent="0.25">
      <c r="A75" s="337"/>
      <c r="B75" s="327">
        <v>3</v>
      </c>
      <c r="C75" s="333">
        <f t="shared" ref="C75:C76" si="25">+N74</f>
        <v>0</v>
      </c>
      <c r="D75" s="328">
        <f t="shared" ref="D75:D76" si="26">D74</f>
        <v>0</v>
      </c>
      <c r="E75" s="328">
        <f t="shared" ref="E75:E76" si="27">E74</f>
        <v>0</v>
      </c>
      <c r="F75" s="328">
        <f t="shared" si="4"/>
        <v>0</v>
      </c>
      <c r="G75" s="328"/>
      <c r="H75" s="328"/>
      <c r="I75" s="328"/>
      <c r="J75" s="328"/>
      <c r="K75" s="328">
        <f t="shared" ref="K75:K76" si="28">+C75+D75-E75+F75+I75-J75-G75-H75</f>
        <v>0</v>
      </c>
      <c r="L75" s="339"/>
      <c r="M75" s="339"/>
      <c r="N75" s="328">
        <f t="shared" ref="N75:N76" si="29">+K75-L75-M75</f>
        <v>0</v>
      </c>
      <c r="O75" s="333">
        <f t="shared" ref="O75:O76" si="30">+O74+I75-M75</f>
        <v>0</v>
      </c>
      <c r="P75" s="57"/>
      <c r="Q75" s="57"/>
      <c r="R75" s="57"/>
      <c r="S75" s="57"/>
      <c r="T75" s="57"/>
      <c r="U75" s="57"/>
      <c r="V75" s="57"/>
      <c r="W75" s="334"/>
      <c r="X75" s="334"/>
      <c r="Y75" s="334"/>
      <c r="Z75" s="334"/>
    </row>
    <row r="76" spans="1:26" ht="15" customHeight="1" x14ac:dyDescent="0.25">
      <c r="A76" s="337"/>
      <c r="B76" s="327">
        <v>4</v>
      </c>
      <c r="C76" s="333">
        <f t="shared" si="25"/>
        <v>0</v>
      </c>
      <c r="D76" s="328">
        <f t="shared" si="26"/>
        <v>0</v>
      </c>
      <c r="E76" s="328">
        <f t="shared" si="27"/>
        <v>0</v>
      </c>
      <c r="F76" s="328">
        <f t="shared" si="4"/>
        <v>0</v>
      </c>
      <c r="G76" s="328"/>
      <c r="H76" s="328"/>
      <c r="I76" s="328"/>
      <c r="J76" s="328"/>
      <c r="K76" s="328">
        <f t="shared" si="28"/>
        <v>0</v>
      </c>
      <c r="L76" s="339"/>
      <c r="M76" s="339"/>
      <c r="N76" s="328">
        <f t="shared" si="29"/>
        <v>0</v>
      </c>
      <c r="O76" s="333">
        <f t="shared" si="30"/>
        <v>0</v>
      </c>
      <c r="P76" s="57"/>
      <c r="Q76" s="57"/>
      <c r="R76" s="57"/>
      <c r="S76" s="57"/>
      <c r="T76" s="57"/>
      <c r="U76" s="57"/>
      <c r="V76" s="57"/>
      <c r="W76" s="334"/>
      <c r="X76" s="334"/>
      <c r="Y76" s="334"/>
      <c r="Z76" s="334"/>
    </row>
    <row r="77" spans="1:26" ht="15" customHeight="1" x14ac:dyDescent="0.25">
      <c r="A77" s="340"/>
      <c r="B77" s="324"/>
      <c r="C77" s="341"/>
      <c r="D77" s="341"/>
      <c r="E77" s="341"/>
      <c r="F77" s="341"/>
      <c r="G77" s="341"/>
      <c r="H77" s="341"/>
      <c r="I77" s="341"/>
      <c r="J77" s="341"/>
      <c r="K77" s="341"/>
      <c r="L77" s="341"/>
      <c r="M77" s="341"/>
      <c r="N77" s="341"/>
      <c r="O77" s="341"/>
      <c r="P77" s="57"/>
      <c r="Q77" s="57"/>
      <c r="R77" s="57"/>
      <c r="S77" s="57"/>
      <c r="T77" s="57"/>
      <c r="U77" s="57"/>
      <c r="V77" s="57"/>
      <c r="W77" s="57"/>
      <c r="X77" s="334"/>
      <c r="Y77" s="334"/>
      <c r="Z77" s="334"/>
    </row>
    <row r="78" spans="1:26" ht="15" customHeight="1" x14ac:dyDescent="0.25">
      <c r="A78" s="340"/>
      <c r="B78" s="324"/>
      <c r="C78" s="163" t="s">
        <v>158</v>
      </c>
      <c r="D78" s="341">
        <f t="shared" ref="D78:J78" si="31">SUM(D11:D76)</f>
        <v>0</v>
      </c>
      <c r="E78" s="341">
        <f t="shared" si="31"/>
        <v>0</v>
      </c>
      <c r="F78" s="341">
        <f t="shared" si="31"/>
        <v>0</v>
      </c>
      <c r="G78" s="341">
        <f t="shared" si="31"/>
        <v>0</v>
      </c>
      <c r="H78" s="341">
        <f t="shared" si="31"/>
        <v>0</v>
      </c>
      <c r="I78" s="341">
        <f t="shared" si="31"/>
        <v>0</v>
      </c>
      <c r="J78" s="341">
        <f t="shared" si="31"/>
        <v>0</v>
      </c>
      <c r="K78" s="341"/>
      <c r="L78" s="341">
        <f>SUM(L11:L76)</f>
        <v>0</v>
      </c>
      <c r="M78" s="341">
        <f>SUM(M11:M76)</f>
        <v>0</v>
      </c>
      <c r="N78" s="164">
        <f>+C12+D78-E78+F78-G78-H78+I78-J78-L78-M78-N76+G12</f>
        <v>0</v>
      </c>
      <c r="O78" s="341"/>
      <c r="P78" s="57"/>
      <c r="Q78" s="57"/>
      <c r="R78" s="57"/>
      <c r="S78" s="57"/>
      <c r="T78" s="57"/>
      <c r="U78" s="57"/>
      <c r="V78" s="57"/>
      <c r="W78" s="57"/>
      <c r="X78" s="334"/>
      <c r="Y78" s="334"/>
      <c r="Z78" s="334"/>
    </row>
    <row r="79" spans="1:26" ht="15" customHeight="1" x14ac:dyDescent="0.25">
      <c r="A79" s="340"/>
      <c r="B79" s="324"/>
      <c r="C79" s="341"/>
      <c r="D79" s="341"/>
      <c r="E79" s="341"/>
      <c r="F79" s="341"/>
      <c r="G79" s="341"/>
      <c r="H79" s="341"/>
      <c r="I79" s="341" t="s">
        <v>159</v>
      </c>
      <c r="J79" s="341" t="s">
        <v>160</v>
      </c>
      <c r="K79" s="341"/>
      <c r="L79" s="341"/>
      <c r="M79" s="341"/>
      <c r="N79" s="165" t="s">
        <v>161</v>
      </c>
      <c r="O79" s="341"/>
      <c r="P79" s="57"/>
      <c r="Q79" s="57"/>
      <c r="R79" s="57"/>
      <c r="S79" s="57"/>
      <c r="T79" s="57"/>
      <c r="U79" s="57"/>
      <c r="V79" s="57"/>
      <c r="W79" s="57"/>
      <c r="X79" s="334"/>
      <c r="Y79" s="334"/>
      <c r="Z79" s="334"/>
    </row>
    <row r="80" spans="1:26" ht="15" customHeight="1" x14ac:dyDescent="0.25">
      <c r="A80" s="338"/>
      <c r="B80" s="244"/>
      <c r="C80" s="334"/>
      <c r="D80" s="334"/>
      <c r="E80" s="334"/>
      <c r="F80" s="334"/>
      <c r="G80" s="334"/>
      <c r="H80" s="334"/>
      <c r="I80" s="334"/>
      <c r="J80" s="334"/>
      <c r="K80" s="334"/>
      <c r="L80" s="334"/>
      <c r="M80" s="334"/>
      <c r="N80" s="334"/>
      <c r="O80" s="334"/>
      <c r="P80" s="57"/>
      <c r="Q80" s="57"/>
      <c r="R80" s="57"/>
      <c r="S80" s="57"/>
      <c r="T80" s="57"/>
      <c r="U80" s="57"/>
      <c r="V80" s="57"/>
      <c r="W80" s="57"/>
      <c r="X80" s="334"/>
      <c r="Y80" s="334"/>
      <c r="Z80" s="334"/>
    </row>
    <row r="81" spans="1:26" ht="15" customHeight="1" x14ac:dyDescent="0.25">
      <c r="A81" s="338"/>
      <c r="B81" s="244"/>
      <c r="C81" s="334"/>
      <c r="D81" s="334"/>
      <c r="E81" s="334"/>
      <c r="F81" s="334"/>
      <c r="G81" s="334"/>
      <c r="H81" s="334"/>
      <c r="I81" s="42"/>
      <c r="J81" s="42"/>
      <c r="K81" s="42" t="s">
        <v>161</v>
      </c>
      <c r="L81" s="334"/>
      <c r="M81" s="334"/>
      <c r="N81" s="334"/>
      <c r="O81" s="334"/>
      <c r="P81" s="57"/>
      <c r="Q81" s="57"/>
      <c r="R81" s="57"/>
      <c r="S81" s="57"/>
      <c r="T81" s="57"/>
      <c r="U81" s="57"/>
      <c r="V81" s="57"/>
      <c r="W81" s="57"/>
      <c r="X81" s="334"/>
      <c r="Y81" s="334"/>
      <c r="Z81" s="334"/>
    </row>
    <row r="82" spans="1:26" ht="15" customHeight="1" x14ac:dyDescent="0.25">
      <c r="A82" s="338"/>
      <c r="B82" s="244"/>
      <c r="C82" s="334"/>
      <c r="D82" s="334"/>
      <c r="E82" s="334"/>
      <c r="F82" s="334"/>
      <c r="G82" s="334"/>
      <c r="H82" s="334"/>
      <c r="I82" s="334"/>
      <c r="J82" s="334"/>
      <c r="K82" s="334"/>
      <c r="L82" s="334"/>
      <c r="M82" s="334"/>
      <c r="N82" s="334"/>
      <c r="O82" s="334"/>
      <c r="P82" s="57"/>
      <c r="Q82" s="57"/>
      <c r="R82" s="57"/>
      <c r="S82" s="57"/>
      <c r="T82" s="57"/>
      <c r="U82" s="57"/>
      <c r="V82" s="57"/>
      <c r="W82" s="57"/>
      <c r="X82" s="334"/>
      <c r="Y82" s="334"/>
      <c r="Z82" s="334"/>
    </row>
    <row r="83" spans="1:26" ht="15" customHeight="1" x14ac:dyDescent="0.25">
      <c r="A83" s="338"/>
      <c r="B83" s="244"/>
      <c r="C83" s="334"/>
      <c r="D83" s="334"/>
      <c r="E83" s="334"/>
      <c r="F83" s="334"/>
      <c r="G83" s="334"/>
      <c r="H83" s="334"/>
      <c r="I83" s="334"/>
      <c r="J83" s="334"/>
      <c r="K83" s="334"/>
      <c r="L83" s="334"/>
      <c r="M83" s="334"/>
      <c r="N83" s="334"/>
      <c r="O83" s="334"/>
      <c r="P83" s="57"/>
      <c r="Q83" s="57"/>
      <c r="R83" s="57"/>
      <c r="S83" s="57"/>
      <c r="T83" s="57"/>
      <c r="U83" s="57"/>
      <c r="V83" s="57"/>
      <c r="W83" s="57"/>
      <c r="X83" s="334"/>
      <c r="Y83" s="334"/>
      <c r="Z83" s="334"/>
    </row>
    <row r="84" spans="1:26" ht="15" customHeight="1" x14ac:dyDescent="0.25">
      <c r="A84" s="338"/>
      <c r="B84" s="244"/>
      <c r="C84" s="334"/>
      <c r="D84" s="334"/>
      <c r="E84" s="334"/>
      <c r="F84" s="334"/>
      <c r="G84" s="334"/>
      <c r="H84" s="334"/>
      <c r="I84" s="334"/>
      <c r="J84" s="334"/>
      <c r="K84" s="334"/>
      <c r="L84" s="334"/>
      <c r="M84" s="334"/>
      <c r="N84" s="334"/>
      <c r="O84" s="334"/>
      <c r="P84" s="57"/>
      <c r="Q84" s="57"/>
      <c r="R84" s="57"/>
      <c r="S84" s="57"/>
      <c r="T84" s="57"/>
      <c r="U84" s="57"/>
      <c r="V84" s="57"/>
      <c r="W84" s="57"/>
      <c r="X84" s="334"/>
      <c r="Y84" s="334"/>
      <c r="Z84" s="334"/>
    </row>
    <row r="85" spans="1:26" ht="15" customHeight="1" x14ac:dyDescent="0.25">
      <c r="A85" s="338"/>
      <c r="B85" s="244"/>
      <c r="C85" s="334"/>
      <c r="D85" s="334"/>
      <c r="E85" s="334"/>
      <c r="F85" s="334"/>
      <c r="G85" s="334"/>
      <c r="H85" s="334"/>
      <c r="I85" s="334"/>
      <c r="J85" s="334"/>
      <c r="K85" s="334"/>
      <c r="L85" s="334"/>
      <c r="M85" s="334"/>
      <c r="N85" s="334"/>
      <c r="O85" s="334"/>
      <c r="P85" s="57"/>
      <c r="Q85" s="57"/>
      <c r="R85" s="57"/>
      <c r="S85" s="57"/>
      <c r="T85" s="57"/>
      <c r="U85" s="57"/>
      <c r="V85" s="57"/>
      <c r="W85" s="57"/>
      <c r="X85" s="334"/>
      <c r="Y85" s="334"/>
      <c r="Z85" s="334"/>
    </row>
    <row r="86" spans="1:26" ht="15" customHeight="1" x14ac:dyDescent="0.25">
      <c r="A86" s="338"/>
      <c r="B86" s="244"/>
      <c r="C86" s="334"/>
      <c r="D86" s="334"/>
      <c r="E86" s="334"/>
      <c r="F86" s="334"/>
      <c r="G86" s="334"/>
      <c r="H86" s="334"/>
      <c r="I86" s="334"/>
      <c r="J86" s="334"/>
      <c r="K86" s="334"/>
      <c r="L86" s="334"/>
      <c r="M86" s="334"/>
      <c r="N86" s="334"/>
      <c r="O86" s="334"/>
      <c r="P86" s="57"/>
      <c r="Q86" s="57"/>
      <c r="R86" s="57"/>
      <c r="S86" s="57"/>
      <c r="T86" s="57"/>
      <c r="U86" s="57"/>
      <c r="V86" s="57"/>
      <c r="W86" s="57"/>
      <c r="X86" s="334"/>
      <c r="Y86" s="334"/>
      <c r="Z86" s="334"/>
    </row>
    <row r="87" spans="1:26" ht="15" customHeight="1" x14ac:dyDescent="0.25">
      <c r="A87" s="338"/>
      <c r="B87" s="244"/>
      <c r="C87" s="334"/>
      <c r="D87" s="334"/>
      <c r="E87" s="334"/>
      <c r="F87" s="334"/>
      <c r="G87" s="334"/>
      <c r="H87" s="334"/>
      <c r="I87" s="334"/>
      <c r="J87" s="334"/>
      <c r="K87" s="334"/>
      <c r="L87" s="334"/>
      <c r="M87" s="334"/>
      <c r="N87" s="334"/>
      <c r="O87" s="334"/>
      <c r="P87" s="57"/>
      <c r="Q87" s="57"/>
      <c r="R87" s="57"/>
      <c r="S87" s="57"/>
      <c r="T87" s="57"/>
      <c r="U87" s="57"/>
      <c r="V87" s="57"/>
      <c r="W87" s="57"/>
      <c r="X87" s="334"/>
      <c r="Y87" s="334"/>
      <c r="Z87" s="334"/>
    </row>
    <row r="88" spans="1:26" ht="15" customHeight="1" x14ac:dyDescent="0.25">
      <c r="A88" s="338"/>
      <c r="B88" s="244"/>
      <c r="C88" s="334"/>
      <c r="D88" s="334"/>
      <c r="E88" s="334"/>
      <c r="F88" s="334"/>
      <c r="G88" s="334"/>
      <c r="H88" s="334"/>
      <c r="I88" s="334"/>
      <c r="J88" s="334"/>
      <c r="K88" s="334"/>
      <c r="L88" s="334"/>
      <c r="M88" s="334"/>
      <c r="N88" s="334"/>
      <c r="O88" s="334"/>
      <c r="P88" s="57"/>
      <c r="Q88" s="57"/>
      <c r="R88" s="57"/>
      <c r="S88" s="57"/>
      <c r="T88" s="57"/>
      <c r="U88" s="57"/>
      <c r="V88" s="57"/>
      <c r="W88" s="57"/>
      <c r="X88" s="334"/>
      <c r="Y88" s="334"/>
      <c r="Z88" s="334"/>
    </row>
    <row r="89" spans="1:26" ht="15" customHeight="1" x14ac:dyDescent="0.25">
      <c r="A89" s="338"/>
      <c r="B89" s="244"/>
      <c r="C89" s="334"/>
      <c r="D89" s="334"/>
      <c r="E89" s="334"/>
      <c r="F89" s="334"/>
      <c r="G89" s="334"/>
      <c r="H89" s="334"/>
      <c r="I89" s="334"/>
      <c r="J89" s="334"/>
      <c r="K89" s="334"/>
      <c r="L89" s="334"/>
      <c r="M89" s="334"/>
      <c r="N89" s="334"/>
      <c r="O89" s="334"/>
      <c r="P89" s="57"/>
      <c r="Q89" s="57"/>
      <c r="R89" s="57"/>
      <c r="S89" s="57"/>
      <c r="T89" s="57"/>
      <c r="U89" s="57"/>
      <c r="V89" s="57"/>
      <c r="W89" s="57"/>
      <c r="X89" s="334"/>
      <c r="Y89" s="334"/>
      <c r="Z89" s="334"/>
    </row>
    <row r="90" spans="1:26" ht="15" customHeight="1" x14ac:dyDescent="0.25">
      <c r="A90" s="338"/>
      <c r="B90" s="244"/>
      <c r="C90" s="334"/>
      <c r="D90" s="334"/>
      <c r="E90" s="334"/>
      <c r="F90" s="334"/>
      <c r="G90" s="334"/>
      <c r="H90" s="334"/>
      <c r="I90" s="334"/>
      <c r="J90" s="334"/>
      <c r="K90" s="334"/>
      <c r="L90" s="334"/>
      <c r="M90" s="334"/>
      <c r="N90" s="334"/>
      <c r="O90" s="334"/>
      <c r="P90" s="57"/>
      <c r="Q90" s="57"/>
      <c r="R90" s="57"/>
      <c r="S90" s="57"/>
      <c r="T90" s="57"/>
      <c r="U90" s="57"/>
      <c r="V90" s="57"/>
      <c r="W90" s="57"/>
      <c r="X90" s="334"/>
      <c r="Y90" s="334"/>
      <c r="Z90" s="334"/>
    </row>
    <row r="91" spans="1:26" ht="15" customHeight="1" x14ac:dyDescent="0.25">
      <c r="A91" s="338"/>
      <c r="B91" s="244"/>
      <c r="C91" s="334"/>
      <c r="D91" s="334"/>
      <c r="E91" s="334"/>
      <c r="F91" s="334"/>
      <c r="G91" s="334"/>
      <c r="H91" s="334"/>
      <c r="I91" s="334"/>
      <c r="J91" s="334"/>
      <c r="K91" s="334"/>
      <c r="L91" s="334"/>
      <c r="M91" s="334"/>
      <c r="N91" s="334"/>
      <c r="O91" s="334"/>
      <c r="P91" s="57"/>
      <c r="Q91" s="57"/>
      <c r="R91" s="57"/>
      <c r="S91" s="57"/>
      <c r="T91" s="57"/>
      <c r="U91" s="57"/>
      <c r="V91" s="57"/>
      <c r="W91" s="57"/>
      <c r="X91" s="334"/>
      <c r="Y91" s="334"/>
      <c r="Z91" s="334"/>
    </row>
    <row r="92" spans="1:26" ht="15" customHeight="1" x14ac:dyDescent="0.25">
      <c r="A92" s="338"/>
      <c r="B92" s="244"/>
      <c r="C92" s="334"/>
      <c r="D92" s="334"/>
      <c r="E92" s="334"/>
      <c r="F92" s="334"/>
      <c r="G92" s="334"/>
      <c r="H92" s="334"/>
      <c r="I92" s="334"/>
      <c r="J92" s="334"/>
      <c r="K92" s="334"/>
      <c r="L92" s="334"/>
      <c r="M92" s="334"/>
      <c r="N92" s="334"/>
      <c r="O92" s="334"/>
      <c r="P92" s="57"/>
      <c r="Q92" s="57"/>
      <c r="R92" s="57"/>
      <c r="S92" s="57"/>
      <c r="T92" s="57"/>
      <c r="U92" s="57"/>
      <c r="V92" s="57"/>
      <c r="W92" s="57"/>
      <c r="X92" s="334"/>
      <c r="Y92" s="334"/>
      <c r="Z92" s="334"/>
    </row>
    <row r="93" spans="1:26" ht="15" customHeight="1" x14ac:dyDescent="0.25">
      <c r="A93" s="338"/>
      <c r="B93" s="244"/>
      <c r="C93" s="334"/>
      <c r="D93" s="334"/>
      <c r="E93" s="334"/>
      <c r="F93" s="334"/>
      <c r="G93" s="334"/>
      <c r="H93" s="334"/>
      <c r="I93" s="334"/>
      <c r="J93" s="334"/>
      <c r="K93" s="334"/>
      <c r="L93" s="334"/>
      <c r="M93" s="334"/>
      <c r="N93" s="334"/>
      <c r="O93" s="334"/>
      <c r="P93" s="57"/>
      <c r="Q93" s="57"/>
      <c r="R93" s="57"/>
      <c r="S93" s="57"/>
      <c r="T93" s="57"/>
      <c r="U93" s="57"/>
      <c r="V93" s="57"/>
      <c r="W93" s="57"/>
      <c r="X93" s="334"/>
      <c r="Y93" s="334"/>
      <c r="Z93" s="334"/>
    </row>
    <row r="94" spans="1:26" ht="15" customHeight="1" x14ac:dyDescent="0.25">
      <c r="A94" s="338"/>
      <c r="B94" s="244"/>
      <c r="C94" s="334"/>
      <c r="D94" s="334"/>
      <c r="E94" s="334"/>
      <c r="F94" s="334"/>
      <c r="G94" s="334"/>
      <c r="H94" s="334"/>
      <c r="I94" s="334"/>
      <c r="J94" s="334"/>
      <c r="K94" s="334"/>
      <c r="L94" s="334"/>
      <c r="M94" s="334"/>
      <c r="N94" s="334"/>
      <c r="O94" s="334"/>
      <c r="P94" s="57"/>
      <c r="Q94" s="57"/>
      <c r="R94" s="57"/>
      <c r="S94" s="57"/>
      <c r="T94" s="57"/>
      <c r="U94" s="57"/>
      <c r="V94" s="57"/>
      <c r="W94" s="57"/>
      <c r="X94" s="334"/>
      <c r="Y94" s="334"/>
      <c r="Z94" s="334"/>
    </row>
    <row r="95" spans="1:26" ht="15" customHeight="1" x14ac:dyDescent="0.25">
      <c r="A95" s="338"/>
      <c r="B95" s="244"/>
      <c r="C95" s="334"/>
      <c r="D95" s="334"/>
      <c r="E95" s="334"/>
      <c r="F95" s="334"/>
      <c r="G95" s="334"/>
      <c r="H95" s="334"/>
      <c r="I95" s="334"/>
      <c r="J95" s="334"/>
      <c r="K95" s="334"/>
      <c r="L95" s="334"/>
      <c r="M95" s="334"/>
      <c r="N95" s="334"/>
      <c r="O95" s="334"/>
      <c r="P95" s="57"/>
      <c r="Q95" s="57"/>
      <c r="R95" s="57"/>
      <c r="S95" s="57"/>
      <c r="T95" s="57"/>
      <c r="U95" s="57"/>
      <c r="V95" s="57"/>
      <c r="W95" s="57"/>
      <c r="X95" s="334"/>
      <c r="Y95" s="334"/>
      <c r="Z95" s="334"/>
    </row>
    <row r="96" spans="1:26" ht="15" customHeight="1" x14ac:dyDescent="0.25">
      <c r="A96" s="338"/>
      <c r="B96" s="244"/>
      <c r="C96" s="334"/>
      <c r="D96" s="334"/>
      <c r="E96" s="334"/>
      <c r="F96" s="334"/>
      <c r="G96" s="334"/>
      <c r="H96" s="334"/>
      <c r="I96" s="334"/>
      <c r="J96" s="334"/>
      <c r="K96" s="334"/>
      <c r="L96" s="334"/>
      <c r="M96" s="334"/>
      <c r="N96" s="334"/>
      <c r="O96" s="334"/>
      <c r="P96" s="57"/>
      <c r="Q96" s="57"/>
      <c r="R96" s="57"/>
      <c r="S96" s="57"/>
      <c r="T96" s="57"/>
      <c r="U96" s="57"/>
      <c r="V96" s="57"/>
      <c r="W96" s="57"/>
      <c r="X96" s="334"/>
      <c r="Y96" s="334"/>
      <c r="Z96" s="334"/>
    </row>
    <row r="97" spans="1:26" ht="15" customHeight="1" x14ac:dyDescent="0.25">
      <c r="A97" s="338"/>
      <c r="B97" s="244"/>
      <c r="C97" s="334"/>
      <c r="D97" s="334"/>
      <c r="E97" s="334"/>
      <c r="F97" s="334"/>
      <c r="G97" s="334"/>
      <c r="H97" s="334"/>
      <c r="I97" s="334"/>
      <c r="J97" s="334"/>
      <c r="K97" s="334"/>
      <c r="L97" s="334"/>
      <c r="M97" s="334"/>
      <c r="N97" s="334"/>
      <c r="O97" s="334"/>
      <c r="P97" s="57"/>
      <c r="Q97" s="57"/>
      <c r="R97" s="57"/>
      <c r="S97" s="57"/>
      <c r="T97" s="57"/>
      <c r="U97" s="57"/>
      <c r="V97" s="57"/>
      <c r="W97" s="57"/>
      <c r="X97" s="334"/>
      <c r="Y97" s="334"/>
      <c r="Z97" s="334"/>
    </row>
    <row r="98" spans="1:26" ht="15" customHeight="1" x14ac:dyDescent="0.25">
      <c r="A98" s="338"/>
      <c r="B98" s="244"/>
      <c r="C98" s="334"/>
      <c r="D98" s="334"/>
      <c r="E98" s="334"/>
      <c r="F98" s="334"/>
      <c r="G98" s="334"/>
      <c r="H98" s="334"/>
      <c r="I98" s="334"/>
      <c r="J98" s="334"/>
      <c r="K98" s="334"/>
      <c r="L98" s="334"/>
      <c r="M98" s="334"/>
      <c r="N98" s="334"/>
      <c r="O98" s="334"/>
      <c r="P98" s="57"/>
      <c r="Q98" s="57"/>
      <c r="R98" s="57"/>
      <c r="S98" s="57"/>
      <c r="T98" s="57"/>
      <c r="U98" s="57"/>
      <c r="V98" s="57"/>
      <c r="W98" s="57"/>
      <c r="X98" s="334"/>
      <c r="Y98" s="334"/>
      <c r="Z98" s="334"/>
    </row>
    <row r="99" spans="1:26" ht="15" customHeight="1" x14ac:dyDescent="0.25">
      <c r="A99" s="338"/>
      <c r="B99" s="244"/>
      <c r="C99" s="334"/>
      <c r="D99" s="334"/>
      <c r="E99" s="334"/>
      <c r="F99" s="334"/>
      <c r="G99" s="334"/>
      <c r="H99" s="334"/>
      <c r="I99" s="334"/>
      <c r="J99" s="334"/>
      <c r="K99" s="334"/>
      <c r="L99" s="334"/>
      <c r="M99" s="334"/>
      <c r="N99" s="334"/>
      <c r="O99" s="334"/>
      <c r="P99" s="57"/>
      <c r="Q99" s="57"/>
      <c r="R99" s="57"/>
      <c r="S99" s="57"/>
      <c r="T99" s="57"/>
      <c r="U99" s="57"/>
      <c r="V99" s="57"/>
      <c r="W99" s="57"/>
      <c r="X99" s="334"/>
      <c r="Y99" s="334"/>
      <c r="Z99" s="334"/>
    </row>
    <row r="100" spans="1:26" ht="15" customHeight="1" x14ac:dyDescent="0.25">
      <c r="A100" s="338"/>
      <c r="B100" s="244"/>
      <c r="C100" s="334"/>
      <c r="D100" s="334"/>
      <c r="E100" s="334"/>
      <c r="F100" s="334"/>
      <c r="G100" s="334"/>
      <c r="H100" s="334"/>
      <c r="I100" s="334"/>
      <c r="J100" s="334"/>
      <c r="K100" s="334"/>
      <c r="L100" s="334"/>
      <c r="M100" s="334"/>
      <c r="N100" s="334"/>
      <c r="O100" s="334"/>
      <c r="P100" s="57"/>
      <c r="Q100" s="57"/>
      <c r="R100" s="57"/>
      <c r="S100" s="57"/>
      <c r="T100" s="57"/>
      <c r="U100" s="57"/>
      <c r="V100" s="57"/>
      <c r="W100" s="57"/>
      <c r="X100" s="334"/>
      <c r="Y100" s="334"/>
      <c r="Z100" s="334"/>
    </row>
    <row r="101" spans="1:26" ht="15" customHeight="1" x14ac:dyDescent="0.25">
      <c r="A101" s="338"/>
      <c r="B101" s="244"/>
      <c r="C101" s="334"/>
      <c r="D101" s="334"/>
      <c r="E101" s="334"/>
      <c r="F101" s="334"/>
      <c r="G101" s="334"/>
      <c r="H101" s="334"/>
      <c r="I101" s="334"/>
      <c r="J101" s="334"/>
      <c r="K101" s="334"/>
      <c r="L101" s="334"/>
      <c r="M101" s="334"/>
      <c r="N101" s="334"/>
      <c r="O101" s="334"/>
      <c r="P101" s="57"/>
      <c r="Q101" s="57"/>
      <c r="R101" s="57"/>
      <c r="S101" s="57"/>
      <c r="T101" s="57"/>
      <c r="U101" s="57"/>
      <c r="V101" s="57"/>
      <c r="W101" s="57"/>
      <c r="X101" s="334"/>
      <c r="Y101" s="334"/>
      <c r="Z101" s="334"/>
    </row>
    <row r="102" spans="1:26" ht="15" customHeight="1" x14ac:dyDescent="0.25">
      <c r="A102" s="338"/>
      <c r="B102" s="244"/>
      <c r="C102" s="334"/>
      <c r="D102" s="334"/>
      <c r="E102" s="334"/>
      <c r="F102" s="334"/>
      <c r="G102" s="334"/>
      <c r="H102" s="334"/>
      <c r="I102" s="334"/>
      <c r="J102" s="334"/>
      <c r="K102" s="334"/>
      <c r="L102" s="334"/>
      <c r="M102" s="334"/>
      <c r="N102" s="334"/>
      <c r="O102" s="334"/>
      <c r="P102" s="57"/>
      <c r="Q102" s="57"/>
      <c r="R102" s="57"/>
      <c r="S102" s="57"/>
      <c r="T102" s="57"/>
      <c r="U102" s="57"/>
      <c r="V102" s="57"/>
      <c r="W102" s="57"/>
      <c r="X102" s="334"/>
      <c r="Y102" s="334"/>
      <c r="Z102" s="334"/>
    </row>
    <row r="103" spans="1:26" ht="15" customHeight="1" x14ac:dyDescent="0.25">
      <c r="A103" s="338"/>
      <c r="B103" s="244"/>
      <c r="C103" s="334"/>
      <c r="D103" s="334"/>
      <c r="E103" s="334"/>
      <c r="F103" s="334"/>
      <c r="G103" s="334"/>
      <c r="H103" s="334"/>
      <c r="I103" s="334"/>
      <c r="J103" s="334"/>
      <c r="K103" s="334"/>
      <c r="L103" s="334"/>
      <c r="M103" s="334"/>
      <c r="N103" s="334"/>
      <c r="O103" s="334"/>
      <c r="P103" s="57"/>
      <c r="Q103" s="57"/>
      <c r="R103" s="57"/>
      <c r="S103" s="57"/>
      <c r="T103" s="57"/>
      <c r="U103" s="57"/>
      <c r="V103" s="57"/>
      <c r="W103" s="57"/>
      <c r="X103" s="334"/>
      <c r="Y103" s="334"/>
      <c r="Z103" s="334"/>
    </row>
    <row r="104" spans="1:26" ht="15" customHeight="1" x14ac:dyDescent="0.25">
      <c r="A104" s="338"/>
      <c r="B104" s="244"/>
      <c r="C104" s="334"/>
      <c r="D104" s="334"/>
      <c r="E104" s="334"/>
      <c r="F104" s="334"/>
      <c r="G104" s="334"/>
      <c r="H104" s="334"/>
      <c r="I104" s="334"/>
      <c r="J104" s="334"/>
      <c r="K104" s="334"/>
      <c r="L104" s="334"/>
      <c r="M104" s="334"/>
      <c r="N104" s="334"/>
      <c r="O104" s="334"/>
      <c r="P104" s="57"/>
      <c r="Q104" s="57"/>
      <c r="R104" s="57"/>
      <c r="S104" s="57"/>
      <c r="T104" s="57"/>
      <c r="U104" s="57"/>
      <c r="V104" s="57"/>
      <c r="W104" s="57"/>
      <c r="X104" s="334"/>
      <c r="Y104" s="334"/>
      <c r="Z104" s="334"/>
    </row>
    <row r="105" spans="1:26" ht="15" customHeight="1" x14ac:dyDescent="0.25">
      <c r="A105" s="338"/>
      <c r="B105" s="244"/>
      <c r="C105" s="334"/>
      <c r="D105" s="334"/>
      <c r="E105" s="334"/>
      <c r="F105" s="334"/>
      <c r="G105" s="334"/>
      <c r="H105" s="334"/>
      <c r="I105" s="334"/>
      <c r="J105" s="334"/>
      <c r="K105" s="334"/>
      <c r="L105" s="334"/>
      <c r="M105" s="334"/>
      <c r="N105" s="334"/>
      <c r="O105" s="334"/>
      <c r="P105" s="57"/>
      <c r="Q105" s="57"/>
      <c r="R105" s="57"/>
      <c r="S105" s="57"/>
      <c r="T105" s="57"/>
      <c r="U105" s="57"/>
      <c r="V105" s="57"/>
      <c r="W105" s="57"/>
      <c r="X105" s="334"/>
      <c r="Y105" s="334"/>
      <c r="Z105" s="334"/>
    </row>
    <row r="106" spans="1:26" ht="15" customHeight="1" x14ac:dyDescent="0.25">
      <c r="A106" s="338"/>
      <c r="B106" s="244"/>
      <c r="C106" s="334"/>
      <c r="D106" s="334"/>
      <c r="E106" s="334"/>
      <c r="F106" s="334"/>
      <c r="G106" s="334"/>
      <c r="H106" s="334"/>
      <c r="I106" s="334"/>
      <c r="J106" s="334"/>
      <c r="K106" s="334"/>
      <c r="L106" s="334"/>
      <c r="M106" s="334"/>
      <c r="N106" s="334"/>
      <c r="O106" s="334"/>
      <c r="P106" s="57"/>
      <c r="Q106" s="57"/>
      <c r="R106" s="57"/>
      <c r="S106" s="57"/>
      <c r="T106" s="57"/>
      <c r="U106" s="57"/>
      <c r="V106" s="57"/>
      <c r="W106" s="57"/>
      <c r="X106" s="334"/>
      <c r="Y106" s="334"/>
      <c r="Z106" s="334"/>
    </row>
    <row r="107" spans="1:26" ht="15" customHeight="1" x14ac:dyDescent="0.25">
      <c r="A107" s="338"/>
      <c r="B107" s="244"/>
      <c r="C107" s="334"/>
      <c r="D107" s="334"/>
      <c r="E107" s="334"/>
      <c r="F107" s="334"/>
      <c r="G107" s="334"/>
      <c r="H107" s="334"/>
      <c r="I107" s="334"/>
      <c r="J107" s="334"/>
      <c r="K107" s="334"/>
      <c r="L107" s="334"/>
      <c r="M107" s="334"/>
      <c r="N107" s="334"/>
      <c r="O107" s="334"/>
      <c r="P107" s="57"/>
      <c r="Q107" s="57"/>
      <c r="R107" s="57"/>
      <c r="S107" s="57"/>
      <c r="T107" s="57"/>
      <c r="U107" s="57"/>
      <c r="V107" s="57"/>
      <c r="W107" s="57"/>
      <c r="X107" s="334"/>
      <c r="Y107" s="334"/>
      <c r="Z107" s="334"/>
    </row>
    <row r="108" spans="1:26" ht="15" customHeight="1" x14ac:dyDescent="0.25">
      <c r="A108" s="338"/>
      <c r="B108" s="244"/>
      <c r="C108" s="334"/>
      <c r="D108" s="334"/>
      <c r="E108" s="334"/>
      <c r="F108" s="334"/>
      <c r="G108" s="334"/>
      <c r="H108" s="334"/>
      <c r="I108" s="334"/>
      <c r="J108" s="334"/>
      <c r="K108" s="334"/>
      <c r="L108" s="334"/>
      <c r="M108" s="334"/>
      <c r="N108" s="334"/>
      <c r="O108" s="334"/>
      <c r="P108" s="57"/>
      <c r="Q108" s="57"/>
      <c r="R108" s="57"/>
      <c r="S108" s="57"/>
      <c r="T108" s="57"/>
      <c r="U108" s="57"/>
      <c r="V108" s="57"/>
      <c r="W108" s="57"/>
      <c r="X108" s="334"/>
      <c r="Y108" s="334"/>
      <c r="Z108" s="334"/>
    </row>
    <row r="109" spans="1:26" ht="15" customHeight="1" x14ac:dyDescent="0.25">
      <c r="A109" s="338"/>
      <c r="B109" s="244"/>
      <c r="C109" s="334"/>
      <c r="D109" s="334"/>
      <c r="E109" s="334"/>
      <c r="F109" s="334"/>
      <c r="G109" s="334"/>
      <c r="H109" s="334"/>
      <c r="I109" s="334"/>
      <c r="J109" s="334"/>
      <c r="K109" s="334"/>
      <c r="L109" s="334"/>
      <c r="M109" s="334"/>
      <c r="N109" s="334"/>
      <c r="O109" s="334"/>
      <c r="P109" s="57"/>
      <c r="Q109" s="57"/>
      <c r="R109" s="57"/>
      <c r="S109" s="57"/>
      <c r="T109" s="57"/>
      <c r="U109" s="57"/>
      <c r="V109" s="57"/>
      <c r="W109" s="57"/>
      <c r="X109" s="334"/>
      <c r="Y109" s="334"/>
      <c r="Z109" s="334"/>
    </row>
    <row r="110" spans="1:26" ht="15" customHeight="1" x14ac:dyDescent="0.25">
      <c r="A110" s="338"/>
      <c r="B110" s="244"/>
      <c r="C110" s="334"/>
      <c r="D110" s="334"/>
      <c r="E110" s="334"/>
      <c r="F110" s="334"/>
      <c r="G110" s="334"/>
      <c r="H110" s="334"/>
      <c r="I110" s="334"/>
      <c r="J110" s="334"/>
      <c r="K110" s="334"/>
      <c r="L110" s="334"/>
      <c r="M110" s="334"/>
      <c r="N110" s="334"/>
      <c r="O110" s="334"/>
      <c r="P110" s="57"/>
      <c r="Q110" s="57"/>
      <c r="R110" s="57"/>
      <c r="S110" s="57"/>
      <c r="T110" s="57"/>
      <c r="U110" s="57"/>
      <c r="V110" s="57"/>
      <c r="W110" s="57"/>
      <c r="X110" s="334"/>
      <c r="Y110" s="334"/>
      <c r="Z110" s="334"/>
    </row>
    <row r="111" spans="1:26" ht="15" customHeight="1" x14ac:dyDescent="0.25">
      <c r="A111" s="338"/>
      <c r="B111" s="244"/>
      <c r="C111" s="334"/>
      <c r="D111" s="334"/>
      <c r="E111" s="334"/>
      <c r="F111" s="334"/>
      <c r="G111" s="334"/>
      <c r="H111" s="334"/>
      <c r="I111" s="334"/>
      <c r="J111" s="334"/>
      <c r="K111" s="334"/>
      <c r="L111" s="334"/>
      <c r="M111" s="334"/>
      <c r="N111" s="334"/>
      <c r="O111" s="334"/>
      <c r="P111" s="57"/>
      <c r="Q111" s="57"/>
      <c r="R111" s="57"/>
      <c r="S111" s="57"/>
      <c r="T111" s="57"/>
      <c r="U111" s="57"/>
      <c r="V111" s="57"/>
      <c r="W111" s="57"/>
      <c r="X111" s="334"/>
      <c r="Y111" s="334"/>
      <c r="Z111" s="334"/>
    </row>
    <row r="112" spans="1:26" ht="15" customHeight="1" x14ac:dyDescent="0.25">
      <c r="A112" s="338"/>
      <c r="B112" s="244"/>
      <c r="C112" s="334"/>
      <c r="D112" s="334"/>
      <c r="E112" s="334"/>
      <c r="F112" s="334"/>
      <c r="G112" s="334"/>
      <c r="H112" s="334"/>
      <c r="I112" s="334"/>
      <c r="J112" s="334"/>
      <c r="K112" s="334"/>
      <c r="L112" s="334"/>
      <c r="M112" s="334"/>
      <c r="N112" s="334"/>
      <c r="O112" s="334"/>
      <c r="P112" s="57"/>
      <c r="Q112" s="57"/>
      <c r="R112" s="57"/>
      <c r="S112" s="57"/>
      <c r="T112" s="57"/>
      <c r="U112" s="57"/>
      <c r="V112" s="57"/>
      <c r="W112" s="57"/>
      <c r="X112" s="334"/>
      <c r="Y112" s="334"/>
      <c r="Z112" s="334"/>
    </row>
    <row r="113" spans="1:26" ht="15" customHeight="1" x14ac:dyDescent="0.25">
      <c r="A113" s="338"/>
      <c r="B113" s="244"/>
      <c r="C113" s="334"/>
      <c r="D113" s="334"/>
      <c r="E113" s="334"/>
      <c r="F113" s="334"/>
      <c r="G113" s="334"/>
      <c r="H113" s="334"/>
      <c r="I113" s="334"/>
      <c r="J113" s="334"/>
      <c r="K113" s="334"/>
      <c r="L113" s="334"/>
      <c r="M113" s="334"/>
      <c r="N113" s="334"/>
      <c r="O113" s="334"/>
      <c r="P113" s="57"/>
      <c r="Q113" s="57"/>
      <c r="R113" s="57"/>
      <c r="S113" s="57"/>
      <c r="T113" s="57"/>
      <c r="U113" s="57"/>
      <c r="V113" s="57"/>
      <c r="W113" s="57"/>
      <c r="X113" s="334"/>
      <c r="Y113" s="334"/>
      <c r="Z113" s="334"/>
    </row>
    <row r="114" spans="1:26" ht="15" customHeight="1" x14ac:dyDescent="0.25">
      <c r="A114" s="338"/>
      <c r="B114" s="244"/>
      <c r="C114" s="334"/>
      <c r="D114" s="334"/>
      <c r="E114" s="334"/>
      <c r="F114" s="334"/>
      <c r="G114" s="334"/>
      <c r="H114" s="334"/>
      <c r="I114" s="334"/>
      <c r="J114" s="334"/>
      <c r="K114" s="334"/>
      <c r="L114" s="334"/>
      <c r="M114" s="334"/>
      <c r="N114" s="334"/>
      <c r="O114" s="334"/>
      <c r="P114" s="57"/>
      <c r="Q114" s="57"/>
      <c r="R114" s="57"/>
      <c r="S114" s="57"/>
      <c r="T114" s="57"/>
      <c r="U114" s="57"/>
      <c r="V114" s="57"/>
      <c r="W114" s="57"/>
      <c r="X114" s="334"/>
      <c r="Y114" s="334"/>
      <c r="Z114" s="334"/>
    </row>
    <row r="115" spans="1:26" ht="15" customHeight="1" x14ac:dyDescent="0.25">
      <c r="A115" s="338"/>
      <c r="B115" s="244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334"/>
      <c r="Y115" s="334"/>
      <c r="Z115" s="334"/>
    </row>
    <row r="116" spans="1:26" ht="15" customHeight="1" x14ac:dyDescent="0.25">
      <c r="A116" s="338"/>
      <c r="B116" s="244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334"/>
      <c r="Y116" s="334"/>
      <c r="Z116" s="334"/>
    </row>
    <row r="117" spans="1:26" ht="15" customHeight="1" x14ac:dyDescent="0.25">
      <c r="A117" s="338"/>
      <c r="B117" s="244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334"/>
      <c r="Y117" s="334"/>
      <c r="Z117" s="334"/>
    </row>
    <row r="118" spans="1:26" ht="15" customHeight="1" x14ac:dyDescent="0.25">
      <c r="A118" s="338"/>
      <c r="B118" s="244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334"/>
      <c r="Y118" s="334"/>
      <c r="Z118" s="334"/>
    </row>
    <row r="119" spans="1:26" ht="15" customHeight="1" x14ac:dyDescent="0.25">
      <c r="A119" s="338"/>
      <c r="B119" s="244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334"/>
      <c r="Y119" s="334"/>
      <c r="Z119" s="334"/>
    </row>
    <row r="120" spans="1:26" ht="15" customHeight="1" x14ac:dyDescent="0.25">
      <c r="A120" s="338"/>
      <c r="B120" s="244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334"/>
      <c r="Y120" s="334"/>
      <c r="Z120" s="334"/>
    </row>
    <row r="121" spans="1:26" ht="15" customHeight="1" x14ac:dyDescent="0.25">
      <c r="A121" s="338"/>
      <c r="B121" s="244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334"/>
      <c r="Y121" s="334"/>
      <c r="Z121" s="334"/>
    </row>
    <row r="122" spans="1:26" ht="15" customHeight="1" x14ac:dyDescent="0.25">
      <c r="A122" s="338"/>
      <c r="B122" s="244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334"/>
      <c r="Y122" s="334"/>
      <c r="Z122" s="334"/>
    </row>
    <row r="123" spans="1:26" ht="15" customHeight="1" x14ac:dyDescent="0.25">
      <c r="A123" s="338"/>
      <c r="B123" s="244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334"/>
      <c r="Y123" s="334"/>
      <c r="Z123" s="334"/>
    </row>
    <row r="124" spans="1:26" ht="15" customHeight="1" x14ac:dyDescent="0.25">
      <c r="A124" s="338"/>
      <c r="B124" s="244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334"/>
      <c r="Y124" s="334"/>
      <c r="Z124" s="334"/>
    </row>
    <row r="125" spans="1:26" ht="15" customHeight="1" x14ac:dyDescent="0.25">
      <c r="A125" s="338"/>
      <c r="B125" s="244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334"/>
      <c r="Y125" s="334"/>
      <c r="Z125" s="334"/>
    </row>
    <row r="126" spans="1:26" ht="15" customHeight="1" x14ac:dyDescent="0.25">
      <c r="A126" s="338"/>
      <c r="B126" s="244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334"/>
      <c r="Y126" s="334"/>
      <c r="Z126" s="334"/>
    </row>
    <row r="127" spans="1:26" ht="15" customHeight="1" x14ac:dyDescent="0.25">
      <c r="A127" s="338"/>
      <c r="B127" s="244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334"/>
      <c r="Y127" s="334"/>
      <c r="Z127" s="334"/>
    </row>
    <row r="128" spans="1:26" ht="15" customHeight="1" x14ac:dyDescent="0.25">
      <c r="A128" s="338"/>
      <c r="B128" s="244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334"/>
      <c r="Y128" s="334"/>
      <c r="Z128" s="334"/>
    </row>
    <row r="129" spans="1:26" ht="15" customHeight="1" x14ac:dyDescent="0.25">
      <c r="A129" s="338"/>
      <c r="B129" s="244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334"/>
      <c r="Y129" s="334"/>
      <c r="Z129" s="334"/>
    </row>
    <row r="130" spans="1:26" ht="15" customHeight="1" x14ac:dyDescent="0.25">
      <c r="A130" s="338"/>
      <c r="B130" s="244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334"/>
      <c r="Y130" s="334"/>
      <c r="Z130" s="334"/>
    </row>
    <row r="131" spans="1:26" ht="15" customHeight="1" x14ac:dyDescent="0.25">
      <c r="A131" s="338"/>
      <c r="B131" s="244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334"/>
      <c r="Y131" s="334"/>
      <c r="Z131" s="334"/>
    </row>
    <row r="132" spans="1:26" ht="15" customHeight="1" x14ac:dyDescent="0.25">
      <c r="A132" s="338"/>
      <c r="B132" s="244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334"/>
      <c r="Y132" s="334"/>
      <c r="Z132" s="334"/>
    </row>
    <row r="133" spans="1:26" ht="15" customHeight="1" x14ac:dyDescent="0.25">
      <c r="A133" s="338"/>
      <c r="B133" s="244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334"/>
      <c r="Y133" s="334"/>
      <c r="Z133" s="334"/>
    </row>
    <row r="134" spans="1:26" ht="15" customHeight="1" x14ac:dyDescent="0.25">
      <c r="A134" s="338"/>
      <c r="B134" s="244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334"/>
      <c r="Y134" s="334"/>
      <c r="Z134" s="334"/>
    </row>
    <row r="135" spans="1:26" ht="15" customHeight="1" x14ac:dyDescent="0.25">
      <c r="A135" s="338"/>
      <c r="B135" s="244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334"/>
      <c r="Y135" s="334"/>
      <c r="Z135" s="334"/>
    </row>
    <row r="136" spans="1:26" ht="15" customHeight="1" x14ac:dyDescent="0.25">
      <c r="A136" s="338"/>
      <c r="B136" s="244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334"/>
      <c r="Y136" s="334"/>
      <c r="Z136" s="334"/>
    </row>
    <row r="137" spans="1:26" ht="15" customHeight="1" x14ac:dyDescent="0.25">
      <c r="A137" s="338"/>
      <c r="B137" s="244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334"/>
      <c r="Y137" s="334"/>
      <c r="Z137" s="334"/>
    </row>
    <row r="138" spans="1:26" ht="15" customHeight="1" x14ac:dyDescent="0.25">
      <c r="A138" s="338"/>
      <c r="B138" s="244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334"/>
      <c r="Y138" s="334"/>
      <c r="Z138" s="334"/>
    </row>
    <row r="139" spans="1:26" ht="15" customHeight="1" x14ac:dyDescent="0.25">
      <c r="A139" s="338"/>
      <c r="B139" s="244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334"/>
      <c r="Y139" s="334"/>
      <c r="Z139" s="334"/>
    </row>
    <row r="140" spans="1:26" ht="15" customHeight="1" x14ac:dyDescent="0.25">
      <c r="A140" s="338"/>
      <c r="B140" s="244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334"/>
      <c r="Y140" s="334"/>
      <c r="Z140" s="334"/>
    </row>
    <row r="141" spans="1:26" ht="15" customHeight="1" x14ac:dyDescent="0.25">
      <c r="A141" s="338"/>
      <c r="B141" s="244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334"/>
      <c r="Y141" s="334"/>
      <c r="Z141" s="334"/>
    </row>
    <row r="142" spans="1:26" ht="15" customHeight="1" x14ac:dyDescent="0.25">
      <c r="A142" s="338"/>
      <c r="B142" s="244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334"/>
      <c r="Y142" s="334"/>
      <c r="Z142" s="334"/>
    </row>
    <row r="143" spans="1:26" ht="15" customHeight="1" x14ac:dyDescent="0.25">
      <c r="A143" s="338"/>
      <c r="B143" s="244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334"/>
      <c r="Y143" s="334"/>
      <c r="Z143" s="334"/>
    </row>
    <row r="144" spans="1:26" ht="15" customHeight="1" x14ac:dyDescent="0.25">
      <c r="A144" s="338"/>
      <c r="B144" s="244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334"/>
      <c r="Y144" s="334"/>
      <c r="Z144" s="334"/>
    </row>
    <row r="145" spans="1:26" ht="15" customHeight="1" x14ac:dyDescent="0.25">
      <c r="A145" s="338"/>
      <c r="B145" s="244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334"/>
      <c r="Y145" s="334"/>
      <c r="Z145" s="334"/>
    </row>
    <row r="146" spans="1:26" ht="15" customHeight="1" x14ac:dyDescent="0.25">
      <c r="A146" s="338"/>
      <c r="B146" s="244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334"/>
      <c r="Y146" s="334"/>
      <c r="Z146" s="334"/>
    </row>
    <row r="147" spans="1:26" ht="15" customHeight="1" x14ac:dyDescent="0.25">
      <c r="A147" s="338"/>
      <c r="B147" s="244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334"/>
      <c r="Y147" s="334"/>
      <c r="Z147" s="334"/>
    </row>
    <row r="148" spans="1:26" ht="15" customHeight="1" x14ac:dyDescent="0.25">
      <c r="A148" s="338"/>
      <c r="B148" s="244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334"/>
      <c r="Y148" s="334"/>
      <c r="Z148" s="334"/>
    </row>
    <row r="149" spans="1:26" ht="15" customHeight="1" x14ac:dyDescent="0.25">
      <c r="A149" s="338"/>
      <c r="B149" s="244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334"/>
      <c r="Y149" s="334"/>
      <c r="Z149" s="334"/>
    </row>
    <row r="150" spans="1:26" ht="15" customHeight="1" x14ac:dyDescent="0.25">
      <c r="A150" s="338"/>
      <c r="B150" s="244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334"/>
      <c r="Y150" s="334"/>
      <c r="Z150" s="334"/>
    </row>
    <row r="151" spans="1:26" ht="15" customHeight="1" x14ac:dyDescent="0.25">
      <c r="A151" s="338"/>
      <c r="B151" s="244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334"/>
      <c r="Y151" s="334"/>
      <c r="Z151" s="334"/>
    </row>
    <row r="152" spans="1:26" ht="15" customHeight="1" x14ac:dyDescent="0.25">
      <c r="A152" s="338"/>
      <c r="B152" s="244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334"/>
      <c r="Y152" s="334"/>
      <c r="Z152" s="334"/>
    </row>
    <row r="153" spans="1:26" ht="15" customHeight="1" x14ac:dyDescent="0.25">
      <c r="A153" s="338"/>
      <c r="B153" s="244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334"/>
      <c r="Y153" s="334"/>
      <c r="Z153" s="334"/>
    </row>
    <row r="154" spans="1:26" ht="15" customHeight="1" x14ac:dyDescent="0.25">
      <c r="A154" s="338"/>
      <c r="B154" s="244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334"/>
      <c r="Y154" s="334"/>
      <c r="Z154" s="334"/>
    </row>
    <row r="155" spans="1:26" ht="15" customHeight="1" x14ac:dyDescent="0.25">
      <c r="A155" s="338"/>
      <c r="B155" s="244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334"/>
      <c r="Y155" s="334"/>
      <c r="Z155" s="334"/>
    </row>
    <row r="156" spans="1:26" ht="15" customHeight="1" x14ac:dyDescent="0.25">
      <c r="A156" s="338"/>
      <c r="B156" s="244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334"/>
      <c r="Y156" s="334"/>
      <c r="Z156" s="334"/>
    </row>
    <row r="157" spans="1:26" ht="15" customHeight="1" x14ac:dyDescent="0.25">
      <c r="A157" s="338"/>
      <c r="B157" s="244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334"/>
      <c r="Y157" s="334"/>
      <c r="Z157" s="334"/>
    </row>
    <row r="158" spans="1:26" ht="15" customHeight="1" x14ac:dyDescent="0.25">
      <c r="A158" s="338"/>
      <c r="B158" s="244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334"/>
      <c r="Y158" s="334"/>
      <c r="Z158" s="334"/>
    </row>
    <row r="159" spans="1:26" ht="15" customHeight="1" x14ac:dyDescent="0.25">
      <c r="A159" s="338"/>
      <c r="B159" s="244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334"/>
      <c r="Y159" s="334"/>
      <c r="Z159" s="334"/>
    </row>
    <row r="160" spans="1:26" ht="15" customHeight="1" x14ac:dyDescent="0.25">
      <c r="A160" s="338"/>
      <c r="B160" s="244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334"/>
      <c r="Y160" s="334"/>
      <c r="Z160" s="334"/>
    </row>
    <row r="161" spans="1:26" ht="15" customHeight="1" x14ac:dyDescent="0.25">
      <c r="A161" s="338"/>
      <c r="B161" s="244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334"/>
      <c r="Y161" s="334"/>
      <c r="Z161" s="334"/>
    </row>
    <row r="162" spans="1:26" ht="15" customHeight="1" x14ac:dyDescent="0.25">
      <c r="A162" s="338"/>
      <c r="B162" s="244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334"/>
      <c r="Y162" s="334"/>
      <c r="Z162" s="334"/>
    </row>
    <row r="163" spans="1:26" ht="15" customHeight="1" x14ac:dyDescent="0.25">
      <c r="A163" s="338"/>
      <c r="B163" s="244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334"/>
      <c r="Y163" s="334"/>
      <c r="Z163" s="334"/>
    </row>
    <row r="164" spans="1:26" ht="15" customHeight="1" x14ac:dyDescent="0.25">
      <c r="A164" s="338"/>
      <c r="B164" s="244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334"/>
      <c r="Y164" s="334"/>
      <c r="Z164" s="334"/>
    </row>
    <row r="165" spans="1:26" ht="15" customHeight="1" x14ac:dyDescent="0.25">
      <c r="A165" s="338"/>
      <c r="B165" s="244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334"/>
      <c r="Y165" s="334"/>
      <c r="Z165" s="334"/>
    </row>
    <row r="166" spans="1:26" ht="15" customHeight="1" x14ac:dyDescent="0.25">
      <c r="A166" s="338"/>
      <c r="B166" s="244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334"/>
      <c r="Y166" s="334"/>
      <c r="Z166" s="334"/>
    </row>
    <row r="167" spans="1:26" ht="15" customHeight="1" x14ac:dyDescent="0.25">
      <c r="A167" s="338"/>
      <c r="B167" s="244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334"/>
      <c r="Y167" s="334"/>
      <c r="Z167" s="334"/>
    </row>
    <row r="168" spans="1:26" ht="15" customHeight="1" x14ac:dyDescent="0.25">
      <c r="A168" s="338"/>
      <c r="B168" s="244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334"/>
      <c r="Y168" s="334"/>
      <c r="Z168" s="334"/>
    </row>
    <row r="169" spans="1:26" ht="15" customHeight="1" x14ac:dyDescent="0.25">
      <c r="A169" s="338"/>
      <c r="B169" s="244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334"/>
      <c r="Y169" s="334"/>
      <c r="Z169" s="334"/>
    </row>
    <row r="170" spans="1:26" ht="15" customHeight="1" x14ac:dyDescent="0.25">
      <c r="A170" s="338"/>
      <c r="B170" s="244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334"/>
      <c r="Y170" s="334"/>
      <c r="Z170" s="334"/>
    </row>
    <row r="171" spans="1:26" ht="15" customHeight="1" x14ac:dyDescent="0.25">
      <c r="A171" s="338"/>
      <c r="B171" s="244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334"/>
      <c r="Y171" s="334"/>
      <c r="Z171" s="334"/>
    </row>
    <row r="172" spans="1:26" ht="15" customHeight="1" x14ac:dyDescent="0.25">
      <c r="A172" s="338"/>
      <c r="B172" s="244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334"/>
      <c r="Y172" s="334"/>
      <c r="Z172" s="334"/>
    </row>
    <row r="173" spans="1:26" ht="15" customHeight="1" x14ac:dyDescent="0.25">
      <c r="A173" s="338"/>
      <c r="B173" s="244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334"/>
      <c r="Y173" s="334"/>
      <c r="Z173" s="334"/>
    </row>
    <row r="174" spans="1:26" ht="15" customHeight="1" x14ac:dyDescent="0.25">
      <c r="A174" s="338"/>
      <c r="B174" s="244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334"/>
      <c r="Y174" s="334"/>
      <c r="Z174" s="334"/>
    </row>
    <row r="175" spans="1:26" ht="15" customHeight="1" x14ac:dyDescent="0.25">
      <c r="A175" s="338"/>
      <c r="B175" s="244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334"/>
      <c r="Y175" s="334"/>
      <c r="Z175" s="334"/>
    </row>
    <row r="176" spans="1:26" ht="15" customHeight="1" x14ac:dyDescent="0.25">
      <c r="A176" s="338"/>
      <c r="B176" s="244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334"/>
      <c r="Y176" s="334"/>
      <c r="Z176" s="334"/>
    </row>
    <row r="177" spans="1:26" ht="15" customHeight="1" x14ac:dyDescent="0.25">
      <c r="A177" s="338"/>
      <c r="B177" s="244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334"/>
      <c r="Y177" s="334"/>
      <c r="Z177" s="334"/>
    </row>
    <row r="178" spans="1:26" ht="15" customHeight="1" x14ac:dyDescent="0.25">
      <c r="A178" s="338"/>
      <c r="B178" s="244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334"/>
      <c r="Y178" s="334"/>
      <c r="Z178" s="334"/>
    </row>
    <row r="179" spans="1:26" ht="15" customHeight="1" x14ac:dyDescent="0.25">
      <c r="A179" s="338"/>
      <c r="B179" s="244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334"/>
      <c r="Y179" s="334"/>
      <c r="Z179" s="334"/>
    </row>
    <row r="180" spans="1:26" ht="15" customHeight="1" x14ac:dyDescent="0.25">
      <c r="A180" s="338"/>
      <c r="B180" s="244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334"/>
      <c r="Y180" s="334"/>
      <c r="Z180" s="334"/>
    </row>
    <row r="181" spans="1:26" ht="15" customHeight="1" x14ac:dyDescent="0.25">
      <c r="A181" s="338"/>
      <c r="B181" s="244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334"/>
      <c r="Y181" s="334"/>
      <c r="Z181" s="334"/>
    </row>
    <row r="182" spans="1:26" ht="15" customHeight="1" x14ac:dyDescent="0.25">
      <c r="A182" s="338"/>
      <c r="B182" s="244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334"/>
      <c r="Y182" s="334"/>
      <c r="Z182" s="334"/>
    </row>
    <row r="183" spans="1:26" ht="15" customHeight="1" x14ac:dyDescent="0.25">
      <c r="A183" s="338"/>
      <c r="B183" s="244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334"/>
      <c r="Y183" s="334"/>
      <c r="Z183" s="334"/>
    </row>
    <row r="184" spans="1:26" ht="15" customHeight="1" x14ac:dyDescent="0.25">
      <c r="A184" s="338"/>
      <c r="B184" s="244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334"/>
      <c r="Y184" s="334"/>
      <c r="Z184" s="334"/>
    </row>
    <row r="185" spans="1:26" ht="15" customHeight="1" x14ac:dyDescent="0.25">
      <c r="A185" s="338"/>
      <c r="B185" s="244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334"/>
      <c r="Y185" s="334"/>
      <c r="Z185" s="334"/>
    </row>
    <row r="186" spans="1:26" ht="15" customHeight="1" x14ac:dyDescent="0.25">
      <c r="A186" s="338"/>
      <c r="B186" s="244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334"/>
      <c r="Y186" s="334"/>
      <c r="Z186" s="334"/>
    </row>
    <row r="187" spans="1:26" ht="15" customHeight="1" x14ac:dyDescent="0.25">
      <c r="A187" s="338"/>
      <c r="B187" s="244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334"/>
      <c r="Y187" s="334"/>
      <c r="Z187" s="334"/>
    </row>
    <row r="188" spans="1:26" ht="15" customHeight="1" x14ac:dyDescent="0.25">
      <c r="A188" s="338"/>
      <c r="B188" s="244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334"/>
      <c r="Y188" s="334"/>
      <c r="Z188" s="334"/>
    </row>
    <row r="189" spans="1:26" ht="15" customHeight="1" x14ac:dyDescent="0.25">
      <c r="A189" s="338"/>
      <c r="B189" s="244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334"/>
      <c r="Y189" s="334"/>
      <c r="Z189" s="334"/>
    </row>
    <row r="190" spans="1:26" ht="15" customHeight="1" x14ac:dyDescent="0.25">
      <c r="A190" s="338"/>
      <c r="B190" s="244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334"/>
      <c r="Y190" s="334"/>
      <c r="Z190" s="334"/>
    </row>
    <row r="191" spans="1:26" ht="15" customHeight="1" x14ac:dyDescent="0.25">
      <c r="A191" s="338"/>
      <c r="B191" s="244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334"/>
      <c r="Y191" s="334"/>
      <c r="Z191" s="334"/>
    </row>
    <row r="192" spans="1:26" ht="15" customHeight="1" x14ac:dyDescent="0.25">
      <c r="A192" s="338"/>
      <c r="B192" s="244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334"/>
      <c r="Y192" s="334"/>
      <c r="Z192" s="334"/>
    </row>
    <row r="193" spans="1:26" ht="15" customHeight="1" x14ac:dyDescent="0.25">
      <c r="A193" s="338"/>
      <c r="B193" s="244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334"/>
      <c r="Y193" s="334"/>
      <c r="Z193" s="334"/>
    </row>
    <row r="194" spans="1:26" ht="15" customHeight="1" x14ac:dyDescent="0.25">
      <c r="A194" s="338"/>
      <c r="B194" s="244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334"/>
      <c r="Y194" s="334"/>
      <c r="Z194" s="334"/>
    </row>
    <row r="195" spans="1:26" ht="15" customHeight="1" x14ac:dyDescent="0.25">
      <c r="A195" s="338"/>
      <c r="B195" s="244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334"/>
      <c r="Y195" s="334"/>
      <c r="Z195" s="334"/>
    </row>
    <row r="196" spans="1:26" ht="15" customHeight="1" x14ac:dyDescent="0.25">
      <c r="A196" s="338"/>
      <c r="B196" s="244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334"/>
      <c r="Y196" s="334"/>
      <c r="Z196" s="334"/>
    </row>
    <row r="197" spans="1:26" ht="15" customHeight="1" x14ac:dyDescent="0.25">
      <c r="A197" s="338"/>
      <c r="B197" s="244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334"/>
      <c r="Y197" s="334"/>
      <c r="Z197" s="334"/>
    </row>
    <row r="198" spans="1:26" ht="15" customHeight="1" x14ac:dyDescent="0.25">
      <c r="A198" s="338"/>
      <c r="B198" s="244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334"/>
      <c r="Y198" s="334"/>
      <c r="Z198" s="334"/>
    </row>
    <row r="199" spans="1:26" ht="15" customHeight="1" x14ac:dyDescent="0.25">
      <c r="A199" s="338"/>
      <c r="B199" s="244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334"/>
      <c r="Y199" s="334"/>
      <c r="Z199" s="334"/>
    </row>
    <row r="200" spans="1:26" ht="15" customHeight="1" x14ac:dyDescent="0.25">
      <c r="A200" s="338"/>
      <c r="B200" s="244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334"/>
      <c r="Y200" s="334"/>
      <c r="Z200" s="334"/>
    </row>
    <row r="201" spans="1:26" ht="15" customHeight="1" x14ac:dyDescent="0.25">
      <c r="A201" s="338"/>
      <c r="B201" s="244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334"/>
      <c r="Y201" s="334"/>
      <c r="Z201" s="334"/>
    </row>
    <row r="202" spans="1:26" ht="15" customHeight="1" x14ac:dyDescent="0.25">
      <c r="A202" s="338"/>
      <c r="B202" s="244"/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334"/>
      <c r="Y202" s="334"/>
      <c r="Z202" s="334"/>
    </row>
    <row r="203" spans="1:26" ht="15" customHeight="1" x14ac:dyDescent="0.25">
      <c r="A203" s="338"/>
      <c r="B203" s="244"/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334"/>
      <c r="Y203" s="334"/>
      <c r="Z203" s="334"/>
    </row>
    <row r="204" spans="1:26" ht="15" customHeight="1" x14ac:dyDescent="0.25">
      <c r="A204" s="338"/>
      <c r="B204" s="244"/>
      <c r="C204" s="57"/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334"/>
      <c r="Y204" s="334"/>
      <c r="Z204" s="334"/>
    </row>
    <row r="205" spans="1:26" ht="15" customHeight="1" x14ac:dyDescent="0.25">
      <c r="A205" s="338"/>
      <c r="B205" s="244"/>
      <c r="C205" s="57"/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  <c r="X205" s="334"/>
      <c r="Y205" s="334"/>
      <c r="Z205" s="334"/>
    </row>
    <row r="206" spans="1:26" ht="15" customHeight="1" x14ac:dyDescent="0.25">
      <c r="A206" s="338"/>
      <c r="B206" s="244"/>
      <c r="C206" s="57"/>
      <c r="D206" s="57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  <c r="X206" s="334"/>
      <c r="Y206" s="334"/>
      <c r="Z206" s="334"/>
    </row>
    <row r="207" spans="1:26" ht="15" customHeight="1" x14ac:dyDescent="0.25">
      <c r="A207" s="338"/>
      <c r="B207" s="244"/>
      <c r="C207" s="57"/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334"/>
      <c r="Y207" s="334"/>
      <c r="Z207" s="334"/>
    </row>
    <row r="208" spans="1:26" ht="15" customHeight="1" x14ac:dyDescent="0.25">
      <c r="A208" s="338"/>
      <c r="B208" s="244"/>
      <c r="C208" s="57"/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334"/>
      <c r="Y208" s="334"/>
      <c r="Z208" s="334"/>
    </row>
    <row r="209" spans="1:26" ht="15" customHeight="1" x14ac:dyDescent="0.25">
      <c r="A209" s="338"/>
      <c r="B209" s="244"/>
      <c r="C209" s="57"/>
      <c r="D209" s="57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334"/>
      <c r="Y209" s="334"/>
      <c r="Z209" s="334"/>
    </row>
    <row r="210" spans="1:26" ht="15" customHeight="1" x14ac:dyDescent="0.25">
      <c r="A210" s="338"/>
      <c r="B210" s="244"/>
      <c r="C210" s="57"/>
      <c r="D210" s="57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334"/>
      <c r="Y210" s="334"/>
      <c r="Z210" s="334"/>
    </row>
    <row r="211" spans="1:26" ht="15" customHeight="1" x14ac:dyDescent="0.25">
      <c r="A211" s="338"/>
      <c r="B211" s="244"/>
      <c r="C211" s="57"/>
      <c r="D211" s="57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334"/>
      <c r="Y211" s="334"/>
      <c r="Z211" s="334"/>
    </row>
    <row r="212" spans="1:26" ht="15" customHeight="1" x14ac:dyDescent="0.25">
      <c r="A212" s="338"/>
      <c r="B212" s="244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334"/>
      <c r="Y212" s="334"/>
      <c r="Z212" s="334"/>
    </row>
    <row r="213" spans="1:26" ht="15" customHeight="1" x14ac:dyDescent="0.25">
      <c r="A213" s="338"/>
      <c r="B213" s="244"/>
      <c r="C213" s="57"/>
      <c r="D213" s="57"/>
      <c r="E213" s="57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334"/>
      <c r="Y213" s="334"/>
      <c r="Z213" s="334"/>
    </row>
    <row r="214" spans="1:26" ht="15" customHeight="1" x14ac:dyDescent="0.25">
      <c r="A214" s="338"/>
      <c r="B214" s="244"/>
      <c r="C214" s="57"/>
      <c r="D214" s="57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  <c r="X214" s="334"/>
      <c r="Y214" s="334"/>
      <c r="Z214" s="334"/>
    </row>
    <row r="215" spans="1:26" ht="15" customHeight="1" x14ac:dyDescent="0.25">
      <c r="A215" s="338"/>
      <c r="B215" s="244"/>
      <c r="C215" s="57"/>
      <c r="D215" s="57"/>
      <c r="E215" s="57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  <c r="X215" s="334"/>
      <c r="Y215" s="334"/>
      <c r="Z215" s="334"/>
    </row>
    <row r="216" spans="1:26" ht="15" customHeight="1" x14ac:dyDescent="0.25">
      <c r="A216" s="338"/>
      <c r="B216" s="244"/>
      <c r="C216" s="57"/>
      <c r="D216" s="57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334"/>
      <c r="Y216" s="334"/>
      <c r="Z216" s="334"/>
    </row>
    <row r="217" spans="1:26" ht="15" customHeight="1" x14ac:dyDescent="0.25">
      <c r="A217" s="338"/>
      <c r="B217" s="244"/>
      <c r="C217" s="57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57"/>
      <c r="T217" s="57"/>
      <c r="U217" s="57"/>
      <c r="V217" s="57"/>
      <c r="W217" s="57"/>
      <c r="X217" s="334"/>
      <c r="Y217" s="334"/>
      <c r="Z217" s="334"/>
    </row>
    <row r="218" spans="1:26" ht="15" customHeight="1" x14ac:dyDescent="0.25">
      <c r="A218" s="338"/>
      <c r="B218" s="244"/>
      <c r="C218" s="57"/>
      <c r="D218" s="57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  <c r="X218" s="334"/>
      <c r="Y218" s="334"/>
      <c r="Z218" s="334"/>
    </row>
    <row r="219" spans="1:26" ht="15" customHeight="1" x14ac:dyDescent="0.25">
      <c r="A219" s="338"/>
      <c r="B219" s="244"/>
      <c r="C219" s="57"/>
      <c r="D219" s="57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57"/>
      <c r="W219" s="57"/>
      <c r="X219" s="334"/>
      <c r="Y219" s="334"/>
      <c r="Z219" s="334"/>
    </row>
    <row r="220" spans="1:26" ht="15" customHeight="1" x14ac:dyDescent="0.25">
      <c r="A220" s="338"/>
      <c r="B220" s="244"/>
      <c r="C220" s="57"/>
      <c r="D220" s="57"/>
      <c r="E220" s="57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  <c r="X220" s="334"/>
      <c r="Y220" s="334"/>
      <c r="Z220" s="334"/>
    </row>
    <row r="221" spans="1:26" ht="15" customHeight="1" x14ac:dyDescent="0.25">
      <c r="A221" s="338"/>
      <c r="B221" s="244"/>
      <c r="C221" s="57"/>
      <c r="D221" s="57"/>
      <c r="E221" s="57"/>
      <c r="F221" s="57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  <c r="R221" s="57"/>
      <c r="S221" s="57"/>
      <c r="T221" s="57"/>
      <c r="U221" s="57"/>
      <c r="V221" s="57"/>
      <c r="W221" s="57"/>
      <c r="X221" s="334"/>
      <c r="Y221" s="334"/>
      <c r="Z221" s="334"/>
    </row>
    <row r="222" spans="1:26" ht="15" customHeight="1" x14ac:dyDescent="0.25">
      <c r="A222" s="338"/>
      <c r="B222" s="244"/>
      <c r="C222" s="57"/>
      <c r="D222" s="57"/>
      <c r="E222" s="57"/>
      <c r="F222" s="57"/>
      <c r="G222" s="57"/>
      <c r="H222" s="57"/>
      <c r="I222" s="57"/>
      <c r="J222" s="57"/>
      <c r="K222" s="57"/>
      <c r="L222" s="57"/>
      <c r="M222" s="57"/>
      <c r="N222" s="57"/>
      <c r="O222" s="57"/>
      <c r="P222" s="57"/>
      <c r="Q222" s="57"/>
      <c r="R222" s="57"/>
      <c r="S222" s="57"/>
      <c r="T222" s="57"/>
      <c r="U222" s="57"/>
      <c r="V222" s="57"/>
      <c r="W222" s="57"/>
      <c r="X222" s="334"/>
      <c r="Y222" s="334"/>
      <c r="Z222" s="334"/>
    </row>
    <row r="223" spans="1:26" ht="15" customHeight="1" x14ac:dyDescent="0.25">
      <c r="A223" s="338"/>
      <c r="B223" s="244"/>
      <c r="C223" s="57"/>
      <c r="D223" s="57"/>
      <c r="E223" s="57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  <c r="R223" s="57"/>
      <c r="S223" s="57"/>
      <c r="T223" s="57"/>
      <c r="U223" s="57"/>
      <c r="V223" s="57"/>
      <c r="W223" s="57"/>
      <c r="X223" s="334"/>
      <c r="Y223" s="334"/>
      <c r="Z223" s="334"/>
    </row>
    <row r="224" spans="1:26" ht="15" customHeight="1" x14ac:dyDescent="0.25">
      <c r="A224" s="338"/>
      <c r="B224" s="244"/>
      <c r="C224" s="57"/>
      <c r="D224" s="57"/>
      <c r="E224" s="57"/>
      <c r="F224" s="57"/>
      <c r="G224" s="57"/>
      <c r="H224" s="57"/>
      <c r="I224" s="57"/>
      <c r="J224" s="57"/>
      <c r="K224" s="57"/>
      <c r="L224" s="57"/>
      <c r="M224" s="57"/>
      <c r="N224" s="57"/>
      <c r="O224" s="57"/>
      <c r="P224" s="57"/>
      <c r="Q224" s="57"/>
      <c r="R224" s="57"/>
      <c r="S224" s="57"/>
      <c r="T224" s="57"/>
      <c r="U224" s="57"/>
      <c r="V224" s="57"/>
      <c r="W224" s="57"/>
      <c r="X224" s="334"/>
      <c r="Y224" s="334"/>
      <c r="Z224" s="334"/>
    </row>
    <row r="225" spans="1:26" ht="15" customHeight="1" x14ac:dyDescent="0.25">
      <c r="A225" s="338"/>
      <c r="B225" s="244"/>
      <c r="C225" s="57"/>
      <c r="D225" s="57"/>
      <c r="E225" s="57"/>
      <c r="F225" s="57"/>
      <c r="G225" s="57"/>
      <c r="H225" s="57"/>
      <c r="I225" s="57"/>
      <c r="J225" s="57"/>
      <c r="K225" s="57"/>
      <c r="L225" s="57"/>
      <c r="M225" s="57"/>
      <c r="N225" s="57"/>
      <c r="O225" s="57"/>
      <c r="P225" s="57"/>
      <c r="Q225" s="57"/>
      <c r="R225" s="57"/>
      <c r="S225" s="57"/>
      <c r="T225" s="57"/>
      <c r="U225" s="57"/>
      <c r="V225" s="57"/>
      <c r="W225" s="57"/>
      <c r="X225" s="334"/>
      <c r="Y225" s="334"/>
      <c r="Z225" s="334"/>
    </row>
    <row r="226" spans="1:26" ht="15" customHeight="1" x14ac:dyDescent="0.25">
      <c r="A226" s="338"/>
      <c r="B226" s="244"/>
      <c r="C226" s="57"/>
      <c r="D226" s="57"/>
      <c r="E226" s="57"/>
      <c r="F226" s="57"/>
      <c r="G226" s="57"/>
      <c r="H226" s="57"/>
      <c r="I226" s="57"/>
      <c r="J226" s="57"/>
      <c r="K226" s="57"/>
      <c r="L226" s="57"/>
      <c r="M226" s="57"/>
      <c r="N226" s="57"/>
      <c r="O226" s="57"/>
      <c r="P226" s="57"/>
      <c r="Q226" s="57"/>
      <c r="R226" s="57"/>
      <c r="S226" s="57"/>
      <c r="T226" s="57"/>
      <c r="U226" s="57"/>
      <c r="V226" s="57"/>
      <c r="W226" s="57"/>
      <c r="X226" s="334"/>
      <c r="Y226" s="334"/>
      <c r="Z226" s="334"/>
    </row>
    <row r="227" spans="1:26" ht="15" customHeight="1" x14ac:dyDescent="0.25">
      <c r="A227" s="338"/>
      <c r="B227" s="244"/>
      <c r="C227" s="57"/>
      <c r="D227" s="57"/>
      <c r="E227" s="57"/>
      <c r="F227" s="57"/>
      <c r="G227" s="57"/>
      <c r="H227" s="57"/>
      <c r="I227" s="57"/>
      <c r="J227" s="57"/>
      <c r="K227" s="57"/>
      <c r="L227" s="57"/>
      <c r="M227" s="57"/>
      <c r="N227" s="57"/>
      <c r="O227" s="57"/>
      <c r="P227" s="57"/>
      <c r="Q227" s="57"/>
      <c r="R227" s="57"/>
      <c r="S227" s="57"/>
      <c r="T227" s="57"/>
      <c r="U227" s="57"/>
      <c r="V227" s="57"/>
      <c r="W227" s="57"/>
      <c r="X227" s="334"/>
      <c r="Y227" s="334"/>
      <c r="Z227" s="334"/>
    </row>
    <row r="228" spans="1:26" ht="15" customHeight="1" x14ac:dyDescent="0.25">
      <c r="A228" s="338"/>
      <c r="B228" s="244"/>
      <c r="C228" s="57"/>
      <c r="D228" s="57"/>
      <c r="E228" s="57"/>
      <c r="F228" s="57"/>
      <c r="G228" s="57"/>
      <c r="H228" s="57"/>
      <c r="I228" s="57"/>
      <c r="J228" s="57"/>
      <c r="K228" s="57"/>
      <c r="L228" s="57"/>
      <c r="M228" s="57"/>
      <c r="N228" s="57"/>
      <c r="O228" s="57"/>
      <c r="P228" s="57"/>
      <c r="Q228" s="57"/>
      <c r="R228" s="57"/>
      <c r="S228" s="57"/>
      <c r="T228" s="57"/>
      <c r="U228" s="57"/>
      <c r="V228" s="57"/>
      <c r="W228" s="57"/>
      <c r="X228" s="334"/>
      <c r="Y228" s="334"/>
      <c r="Z228" s="334"/>
    </row>
    <row r="229" spans="1:26" ht="15" customHeight="1" x14ac:dyDescent="0.25">
      <c r="A229" s="338"/>
      <c r="B229" s="244"/>
      <c r="C229" s="57"/>
      <c r="D229" s="57"/>
      <c r="E229" s="57"/>
      <c r="F229" s="57"/>
      <c r="G229" s="57"/>
      <c r="H229" s="57"/>
      <c r="I229" s="57"/>
      <c r="J229" s="57"/>
      <c r="K229" s="57"/>
      <c r="L229" s="57"/>
      <c r="M229" s="57"/>
      <c r="N229" s="57"/>
      <c r="O229" s="57"/>
      <c r="P229" s="57"/>
      <c r="Q229" s="57"/>
      <c r="R229" s="57"/>
      <c r="S229" s="57"/>
      <c r="T229" s="57"/>
      <c r="U229" s="57"/>
      <c r="V229" s="57"/>
      <c r="W229" s="57"/>
      <c r="X229" s="334"/>
      <c r="Y229" s="334"/>
      <c r="Z229" s="334"/>
    </row>
    <row r="230" spans="1:26" ht="15" customHeight="1" x14ac:dyDescent="0.25">
      <c r="A230" s="338"/>
      <c r="B230" s="244"/>
      <c r="C230" s="57"/>
      <c r="D230" s="57"/>
      <c r="E230" s="57"/>
      <c r="F230" s="57"/>
      <c r="G230" s="57"/>
      <c r="H230" s="57"/>
      <c r="I230" s="57"/>
      <c r="J230" s="57"/>
      <c r="K230" s="57"/>
      <c r="L230" s="57"/>
      <c r="M230" s="57"/>
      <c r="N230" s="57"/>
      <c r="O230" s="57"/>
      <c r="P230" s="57"/>
      <c r="Q230" s="57"/>
      <c r="R230" s="57"/>
      <c r="S230" s="57"/>
      <c r="T230" s="57"/>
      <c r="U230" s="57"/>
      <c r="V230" s="57"/>
      <c r="W230" s="57"/>
      <c r="X230" s="334"/>
      <c r="Y230" s="334"/>
      <c r="Z230" s="334"/>
    </row>
    <row r="231" spans="1:26" ht="15" customHeight="1" x14ac:dyDescent="0.25">
      <c r="A231" s="338"/>
      <c r="B231" s="244"/>
      <c r="C231" s="57"/>
      <c r="D231" s="57"/>
      <c r="E231" s="57"/>
      <c r="F231" s="57"/>
      <c r="G231" s="57"/>
      <c r="H231" s="57"/>
      <c r="I231" s="57"/>
      <c r="J231" s="57"/>
      <c r="K231" s="57"/>
      <c r="L231" s="57"/>
      <c r="M231" s="57"/>
      <c r="N231" s="57"/>
      <c r="O231" s="57"/>
      <c r="P231" s="57"/>
      <c r="Q231" s="57"/>
      <c r="R231" s="57"/>
      <c r="S231" s="57"/>
      <c r="T231" s="57"/>
      <c r="U231" s="57"/>
      <c r="V231" s="57"/>
      <c r="W231" s="57"/>
      <c r="X231" s="334"/>
      <c r="Y231" s="334"/>
      <c r="Z231" s="334"/>
    </row>
    <row r="232" spans="1:26" ht="15" customHeight="1" x14ac:dyDescent="0.25">
      <c r="A232" s="338"/>
      <c r="B232" s="244"/>
      <c r="C232" s="57"/>
      <c r="D232" s="57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  <c r="R232" s="57"/>
      <c r="S232" s="57"/>
      <c r="T232" s="57"/>
      <c r="U232" s="57"/>
      <c r="V232" s="57"/>
      <c r="W232" s="57"/>
      <c r="X232" s="334"/>
      <c r="Y232" s="334"/>
      <c r="Z232" s="334"/>
    </row>
    <row r="233" spans="1:26" ht="15" customHeight="1" x14ac:dyDescent="0.25">
      <c r="A233" s="338"/>
      <c r="B233" s="244"/>
      <c r="C233" s="57"/>
      <c r="D233" s="57"/>
      <c r="E233" s="57"/>
      <c r="F233" s="57"/>
      <c r="G233" s="57"/>
      <c r="H233" s="57"/>
      <c r="I233" s="57"/>
      <c r="J233" s="57"/>
      <c r="K233" s="57"/>
      <c r="L233" s="57"/>
      <c r="M233" s="57"/>
      <c r="N233" s="57"/>
      <c r="O233" s="57"/>
      <c r="P233" s="57"/>
      <c r="Q233" s="57"/>
      <c r="R233" s="57"/>
      <c r="S233" s="57"/>
      <c r="T233" s="57"/>
      <c r="U233" s="57"/>
      <c r="V233" s="57"/>
      <c r="W233" s="57"/>
      <c r="X233" s="334"/>
      <c r="Y233" s="334"/>
      <c r="Z233" s="334"/>
    </row>
    <row r="234" spans="1:26" ht="15" customHeight="1" x14ac:dyDescent="0.25">
      <c r="A234" s="338"/>
      <c r="B234" s="244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334"/>
      <c r="Y234" s="334"/>
      <c r="Z234" s="334"/>
    </row>
    <row r="235" spans="1:26" ht="15" customHeight="1" x14ac:dyDescent="0.25">
      <c r="A235" s="338"/>
      <c r="B235" s="244"/>
      <c r="C235" s="57"/>
      <c r="D235" s="57"/>
      <c r="E235" s="57"/>
      <c r="F235" s="57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  <c r="R235" s="57"/>
      <c r="S235" s="57"/>
      <c r="T235" s="57"/>
      <c r="U235" s="57"/>
      <c r="V235" s="57"/>
      <c r="W235" s="57"/>
      <c r="X235" s="334"/>
      <c r="Y235" s="334"/>
      <c r="Z235" s="334"/>
    </row>
    <row r="236" spans="1:26" ht="15" customHeight="1" x14ac:dyDescent="0.25">
      <c r="A236" s="338"/>
      <c r="B236" s="244"/>
      <c r="C236" s="57"/>
      <c r="D236" s="57"/>
      <c r="E236" s="57"/>
      <c r="F236" s="57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  <c r="R236" s="57"/>
      <c r="S236" s="57"/>
      <c r="T236" s="57"/>
      <c r="U236" s="57"/>
      <c r="V236" s="57"/>
      <c r="W236" s="57"/>
      <c r="X236" s="334"/>
      <c r="Y236" s="334"/>
      <c r="Z236" s="334"/>
    </row>
    <row r="237" spans="1:26" ht="15" customHeight="1" x14ac:dyDescent="0.25">
      <c r="A237" s="338"/>
      <c r="B237" s="244"/>
      <c r="C237" s="57"/>
      <c r="D237" s="57"/>
      <c r="E237" s="57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  <c r="X237" s="334"/>
      <c r="Y237" s="334"/>
      <c r="Z237" s="334"/>
    </row>
    <row r="238" spans="1:26" ht="15" customHeight="1" x14ac:dyDescent="0.25">
      <c r="A238" s="338"/>
      <c r="B238" s="244"/>
      <c r="C238" s="57"/>
      <c r="D238" s="57"/>
      <c r="E238" s="57"/>
      <c r="F238" s="57"/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  <c r="X238" s="334"/>
      <c r="Y238" s="334"/>
      <c r="Z238" s="334"/>
    </row>
    <row r="239" spans="1:26" ht="15" customHeight="1" x14ac:dyDescent="0.25">
      <c r="A239" s="338"/>
      <c r="B239" s="244"/>
      <c r="C239" s="57"/>
      <c r="D239" s="57"/>
      <c r="E239" s="57"/>
      <c r="F239" s="57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  <c r="X239" s="334"/>
      <c r="Y239" s="334"/>
      <c r="Z239" s="334"/>
    </row>
    <row r="240" spans="1:26" ht="15" customHeight="1" x14ac:dyDescent="0.25">
      <c r="A240" s="338"/>
      <c r="B240" s="244"/>
      <c r="C240" s="57"/>
      <c r="D240" s="57"/>
      <c r="E240" s="57"/>
      <c r="F240" s="57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  <c r="R240" s="57"/>
      <c r="S240" s="57"/>
      <c r="T240" s="57"/>
      <c r="U240" s="57"/>
      <c r="V240" s="57"/>
      <c r="W240" s="57"/>
      <c r="X240" s="334"/>
      <c r="Y240" s="334"/>
      <c r="Z240" s="334"/>
    </row>
    <row r="241" spans="1:26" ht="15" customHeight="1" x14ac:dyDescent="0.25">
      <c r="A241" s="338"/>
      <c r="B241" s="244"/>
      <c r="C241" s="57"/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  <c r="R241" s="57"/>
      <c r="S241" s="57"/>
      <c r="T241" s="57"/>
      <c r="U241" s="57"/>
      <c r="V241" s="57"/>
      <c r="W241" s="57"/>
      <c r="X241" s="334"/>
      <c r="Y241" s="334"/>
      <c r="Z241" s="334"/>
    </row>
    <row r="242" spans="1:26" ht="15" customHeight="1" x14ac:dyDescent="0.25">
      <c r="A242" s="338"/>
      <c r="B242" s="244"/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334"/>
      <c r="Y242" s="334"/>
      <c r="Z242" s="334"/>
    </row>
    <row r="243" spans="1:26" ht="15" customHeight="1" x14ac:dyDescent="0.25">
      <c r="A243" s="338"/>
      <c r="B243" s="244"/>
      <c r="C243" s="57"/>
      <c r="D243" s="57"/>
      <c r="E243" s="57"/>
      <c r="F243" s="57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  <c r="R243" s="57"/>
      <c r="S243" s="57"/>
      <c r="T243" s="57"/>
      <c r="U243" s="57"/>
      <c r="V243" s="57"/>
      <c r="W243" s="57"/>
      <c r="X243" s="334"/>
      <c r="Y243" s="334"/>
      <c r="Z243" s="334"/>
    </row>
    <row r="244" spans="1:26" ht="15" customHeight="1" x14ac:dyDescent="0.25">
      <c r="A244" s="338"/>
      <c r="B244" s="244"/>
      <c r="C244" s="57"/>
      <c r="D244" s="57"/>
      <c r="E244" s="57"/>
      <c r="F244" s="57"/>
      <c r="G244" s="57"/>
      <c r="H244" s="57"/>
      <c r="I244" s="57"/>
      <c r="J244" s="57"/>
      <c r="K244" s="57"/>
      <c r="L244" s="57"/>
      <c r="M244" s="57"/>
      <c r="N244" s="57"/>
      <c r="O244" s="57"/>
      <c r="P244" s="57"/>
      <c r="Q244" s="57"/>
      <c r="R244" s="57"/>
      <c r="S244" s="57"/>
      <c r="T244" s="57"/>
      <c r="U244" s="57"/>
      <c r="V244" s="57"/>
      <c r="W244" s="57"/>
      <c r="X244" s="334"/>
      <c r="Y244" s="334"/>
      <c r="Z244" s="334"/>
    </row>
    <row r="245" spans="1:26" ht="15" customHeight="1" x14ac:dyDescent="0.25">
      <c r="A245" s="338"/>
      <c r="B245" s="244"/>
      <c r="C245" s="57"/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  <c r="R245" s="57"/>
      <c r="S245" s="57"/>
      <c r="T245" s="57"/>
      <c r="U245" s="57"/>
      <c r="V245" s="57"/>
      <c r="W245" s="57"/>
      <c r="X245" s="334"/>
      <c r="Y245" s="334"/>
      <c r="Z245" s="334"/>
    </row>
    <row r="246" spans="1:26" ht="15" customHeight="1" x14ac:dyDescent="0.25">
      <c r="A246" s="338"/>
      <c r="B246" s="244"/>
      <c r="C246" s="57"/>
      <c r="D246" s="57"/>
      <c r="E246" s="57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334"/>
      <c r="Y246" s="334"/>
      <c r="Z246" s="334"/>
    </row>
    <row r="247" spans="1:26" ht="15" customHeight="1" x14ac:dyDescent="0.25">
      <c r="A247" s="338"/>
      <c r="B247" s="244"/>
      <c r="C247" s="57"/>
      <c r="D247" s="57"/>
      <c r="E247" s="57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  <c r="X247" s="334"/>
      <c r="Y247" s="334"/>
      <c r="Z247" s="334"/>
    </row>
    <row r="248" spans="1:26" ht="15" customHeight="1" x14ac:dyDescent="0.25">
      <c r="A248" s="338"/>
      <c r="B248" s="244"/>
      <c r="C248" s="57"/>
      <c r="D248" s="57"/>
      <c r="E248" s="57"/>
      <c r="F248" s="57"/>
      <c r="G248" s="57"/>
      <c r="H248" s="57"/>
      <c r="I248" s="57"/>
      <c r="J248" s="57"/>
      <c r="K248" s="57"/>
      <c r="L248" s="57"/>
      <c r="M248" s="57"/>
      <c r="N248" s="57"/>
      <c r="O248" s="57"/>
      <c r="P248" s="57"/>
      <c r="Q248" s="57"/>
      <c r="R248" s="57"/>
      <c r="S248" s="57"/>
      <c r="T248" s="57"/>
      <c r="U248" s="57"/>
      <c r="V248" s="57"/>
      <c r="W248" s="57"/>
      <c r="X248" s="334"/>
      <c r="Y248" s="334"/>
      <c r="Z248" s="334"/>
    </row>
    <row r="249" spans="1:26" ht="15" customHeight="1" x14ac:dyDescent="0.25">
      <c r="A249" s="338"/>
      <c r="B249" s="244"/>
      <c r="C249" s="57"/>
      <c r="D249" s="57"/>
      <c r="E249" s="57"/>
      <c r="F249" s="57"/>
      <c r="G249" s="57"/>
      <c r="H249" s="57"/>
      <c r="I249" s="57"/>
      <c r="J249" s="57"/>
      <c r="K249" s="57"/>
      <c r="L249" s="57"/>
      <c r="M249" s="57"/>
      <c r="N249" s="57"/>
      <c r="O249" s="57"/>
      <c r="P249" s="57"/>
      <c r="Q249" s="57"/>
      <c r="R249" s="57"/>
      <c r="S249" s="57"/>
      <c r="T249" s="57"/>
      <c r="U249" s="57"/>
      <c r="V249" s="57"/>
      <c r="W249" s="57"/>
      <c r="X249" s="334"/>
      <c r="Y249" s="334"/>
      <c r="Z249" s="334"/>
    </row>
    <row r="250" spans="1:26" ht="15" customHeight="1" x14ac:dyDescent="0.25">
      <c r="A250" s="338"/>
      <c r="B250" s="244"/>
      <c r="C250" s="57"/>
      <c r="D250" s="57"/>
      <c r="E250" s="57"/>
      <c r="F250" s="57"/>
      <c r="G250" s="57"/>
      <c r="H250" s="57"/>
      <c r="I250" s="57"/>
      <c r="J250" s="57"/>
      <c r="K250" s="57"/>
      <c r="L250" s="57"/>
      <c r="M250" s="57"/>
      <c r="N250" s="57"/>
      <c r="O250" s="57"/>
      <c r="P250" s="57"/>
      <c r="Q250" s="57"/>
      <c r="R250" s="57"/>
      <c r="S250" s="57"/>
      <c r="T250" s="57"/>
      <c r="U250" s="57"/>
      <c r="V250" s="57"/>
      <c r="W250" s="57"/>
      <c r="X250" s="334"/>
      <c r="Y250" s="334"/>
      <c r="Z250" s="334"/>
    </row>
    <row r="251" spans="1:26" ht="15" customHeight="1" x14ac:dyDescent="0.25">
      <c r="A251" s="338"/>
      <c r="B251" s="244"/>
      <c r="C251" s="57"/>
      <c r="D251" s="57"/>
      <c r="E251" s="57"/>
      <c r="F251" s="57"/>
      <c r="G251" s="57"/>
      <c r="H251" s="57"/>
      <c r="I251" s="57"/>
      <c r="J251" s="57"/>
      <c r="K251" s="57"/>
      <c r="L251" s="57"/>
      <c r="M251" s="57"/>
      <c r="N251" s="57"/>
      <c r="O251" s="57"/>
      <c r="P251" s="57"/>
      <c r="Q251" s="57"/>
      <c r="R251" s="57"/>
      <c r="S251" s="57"/>
      <c r="T251" s="57"/>
      <c r="U251" s="57"/>
      <c r="V251" s="57"/>
      <c r="W251" s="57"/>
      <c r="X251" s="334"/>
      <c r="Y251" s="334"/>
      <c r="Z251" s="334"/>
    </row>
    <row r="252" spans="1:26" ht="15" customHeight="1" x14ac:dyDescent="0.25">
      <c r="A252" s="338"/>
      <c r="B252" s="244"/>
      <c r="C252" s="57"/>
      <c r="D252" s="57"/>
      <c r="E252" s="57"/>
      <c r="F252" s="57"/>
      <c r="G252" s="57"/>
      <c r="H252" s="57"/>
      <c r="I252" s="57"/>
      <c r="J252" s="57"/>
      <c r="K252" s="57"/>
      <c r="L252" s="57"/>
      <c r="M252" s="57"/>
      <c r="N252" s="57"/>
      <c r="O252" s="57"/>
      <c r="P252" s="57"/>
      <c r="Q252" s="57"/>
      <c r="R252" s="57"/>
      <c r="S252" s="57"/>
      <c r="T252" s="57"/>
      <c r="U252" s="57"/>
      <c r="V252" s="57"/>
      <c r="W252" s="57"/>
      <c r="X252" s="334"/>
      <c r="Y252" s="334"/>
      <c r="Z252" s="334"/>
    </row>
    <row r="253" spans="1:26" ht="15" customHeight="1" x14ac:dyDescent="0.25">
      <c r="A253" s="338"/>
      <c r="B253" s="244"/>
      <c r="C253" s="57"/>
      <c r="D253" s="57"/>
      <c r="E253" s="57"/>
      <c r="F253" s="57"/>
      <c r="G253" s="57"/>
      <c r="H253" s="57"/>
      <c r="I253" s="57"/>
      <c r="J253" s="57"/>
      <c r="K253" s="57"/>
      <c r="L253" s="57"/>
      <c r="M253" s="57"/>
      <c r="N253" s="57"/>
      <c r="O253" s="57"/>
      <c r="P253" s="57"/>
      <c r="Q253" s="57"/>
      <c r="R253" s="57"/>
      <c r="S253" s="57"/>
      <c r="T253" s="57"/>
      <c r="U253" s="57"/>
      <c r="V253" s="57"/>
      <c r="W253" s="57"/>
      <c r="X253" s="334"/>
      <c r="Y253" s="334"/>
      <c r="Z253" s="334"/>
    </row>
    <row r="254" spans="1:26" ht="15" customHeight="1" x14ac:dyDescent="0.25">
      <c r="A254" s="338"/>
      <c r="B254" s="244"/>
      <c r="C254" s="57"/>
      <c r="D254" s="57"/>
      <c r="E254" s="57"/>
      <c r="F254" s="57"/>
      <c r="G254" s="57"/>
      <c r="H254" s="57"/>
      <c r="I254" s="57"/>
      <c r="J254" s="57"/>
      <c r="K254" s="57"/>
      <c r="L254" s="57"/>
      <c r="M254" s="57"/>
      <c r="N254" s="57"/>
      <c r="O254" s="57"/>
      <c r="P254" s="57"/>
      <c r="Q254" s="57"/>
      <c r="R254" s="57"/>
      <c r="S254" s="57"/>
      <c r="T254" s="57"/>
      <c r="U254" s="57"/>
      <c r="V254" s="57"/>
      <c r="W254" s="57"/>
      <c r="X254" s="334"/>
      <c r="Y254" s="334"/>
      <c r="Z254" s="334"/>
    </row>
    <row r="255" spans="1:26" ht="15" customHeight="1" x14ac:dyDescent="0.25">
      <c r="A255" s="338"/>
      <c r="B255" s="57"/>
      <c r="C255" s="57"/>
      <c r="D255" s="57"/>
      <c r="E255" s="57"/>
      <c r="F255" s="57"/>
      <c r="G255" s="57"/>
      <c r="H255" s="57"/>
      <c r="I255" s="57"/>
      <c r="J255" s="57"/>
      <c r="K255" s="57"/>
      <c r="L255" s="57"/>
      <c r="M255" s="57"/>
      <c r="N255" s="57"/>
      <c r="O255" s="57"/>
      <c r="P255" s="57"/>
      <c r="Q255" s="57"/>
      <c r="R255" s="57"/>
      <c r="S255" s="57"/>
      <c r="T255" s="57"/>
      <c r="U255" s="57"/>
      <c r="V255" s="57"/>
      <c r="W255" s="57"/>
      <c r="X255" s="334"/>
      <c r="Y255" s="334"/>
      <c r="Z255" s="334"/>
    </row>
    <row r="256" spans="1:26" ht="15" customHeight="1" x14ac:dyDescent="0.25">
      <c r="A256" s="338"/>
      <c r="B256" s="57"/>
      <c r="C256" s="57"/>
      <c r="D256" s="57"/>
      <c r="E256" s="57"/>
      <c r="F256" s="57"/>
      <c r="G256" s="57"/>
      <c r="H256" s="57"/>
      <c r="I256" s="57"/>
      <c r="J256" s="57"/>
      <c r="K256" s="57"/>
      <c r="L256" s="57"/>
      <c r="M256" s="57"/>
      <c r="N256" s="57"/>
      <c r="O256" s="57"/>
      <c r="P256" s="57"/>
      <c r="Q256" s="57"/>
      <c r="R256" s="57"/>
      <c r="S256" s="57"/>
      <c r="T256" s="57"/>
      <c r="U256" s="57"/>
      <c r="V256" s="57"/>
      <c r="W256" s="57"/>
      <c r="X256" s="334"/>
      <c r="Y256" s="334"/>
      <c r="Z256" s="334"/>
    </row>
    <row r="257" spans="1:26" ht="15" customHeight="1" x14ac:dyDescent="0.25">
      <c r="A257" s="338"/>
      <c r="B257" s="57"/>
      <c r="C257" s="57"/>
      <c r="D257" s="57"/>
      <c r="E257" s="57"/>
      <c r="F257" s="57"/>
      <c r="G257" s="57"/>
      <c r="H257" s="57"/>
      <c r="I257" s="57"/>
      <c r="J257" s="57"/>
      <c r="K257" s="57"/>
      <c r="L257" s="57"/>
      <c r="M257" s="57"/>
      <c r="N257" s="57"/>
      <c r="O257" s="57"/>
      <c r="P257" s="57"/>
      <c r="Q257" s="57"/>
      <c r="R257" s="57"/>
      <c r="S257" s="57"/>
      <c r="T257" s="57"/>
      <c r="U257" s="57"/>
      <c r="V257" s="57"/>
      <c r="W257" s="57"/>
      <c r="X257" s="334"/>
      <c r="Y257" s="334"/>
      <c r="Z257" s="334"/>
    </row>
    <row r="258" spans="1:26" ht="15" customHeight="1" x14ac:dyDescent="0.25">
      <c r="A258" s="338"/>
      <c r="B258" s="57"/>
      <c r="C258" s="57"/>
      <c r="D258" s="57"/>
      <c r="E258" s="57"/>
      <c r="F258" s="57"/>
      <c r="G258" s="57"/>
      <c r="H258" s="57"/>
      <c r="I258" s="57"/>
      <c r="J258" s="57"/>
      <c r="K258" s="57"/>
      <c r="L258" s="57"/>
      <c r="M258" s="57"/>
      <c r="N258" s="57"/>
      <c r="O258" s="57"/>
      <c r="P258" s="57"/>
      <c r="Q258" s="57"/>
      <c r="R258" s="57"/>
      <c r="S258" s="57"/>
      <c r="T258" s="57"/>
      <c r="U258" s="57"/>
      <c r="V258" s="57"/>
      <c r="W258" s="57"/>
      <c r="X258" s="334"/>
      <c r="Y258" s="334"/>
      <c r="Z258" s="334"/>
    </row>
    <row r="259" spans="1:26" ht="15" customHeight="1" x14ac:dyDescent="0.25">
      <c r="A259" s="338"/>
      <c r="B259" s="57"/>
      <c r="C259" s="57"/>
      <c r="D259" s="57"/>
      <c r="E259" s="57"/>
      <c r="F259" s="57"/>
      <c r="G259" s="57"/>
      <c r="H259" s="57"/>
      <c r="I259" s="57"/>
      <c r="J259" s="57"/>
      <c r="K259" s="57"/>
      <c r="L259" s="57"/>
      <c r="M259" s="57"/>
      <c r="N259" s="57"/>
      <c r="O259" s="57"/>
      <c r="P259" s="57"/>
      <c r="Q259" s="57"/>
      <c r="R259" s="57"/>
      <c r="S259" s="57"/>
      <c r="T259" s="57"/>
      <c r="U259" s="57"/>
      <c r="V259" s="57"/>
      <c r="W259" s="57"/>
      <c r="X259" s="334"/>
      <c r="Y259" s="334"/>
      <c r="Z259" s="334"/>
    </row>
    <row r="260" spans="1:26" ht="15" customHeight="1" x14ac:dyDescent="0.25">
      <c r="A260" s="338"/>
      <c r="B260" s="57"/>
      <c r="C260" s="57"/>
      <c r="D260" s="57"/>
      <c r="E260" s="57"/>
      <c r="F260" s="57"/>
      <c r="G260" s="57"/>
      <c r="H260" s="57"/>
      <c r="I260" s="57"/>
      <c r="J260" s="57"/>
      <c r="K260" s="57"/>
      <c r="L260" s="57"/>
      <c r="M260" s="57"/>
      <c r="N260" s="57"/>
      <c r="O260" s="57"/>
      <c r="P260" s="57"/>
      <c r="Q260" s="57"/>
      <c r="R260" s="57"/>
      <c r="S260" s="57"/>
      <c r="T260" s="57"/>
      <c r="U260" s="57"/>
      <c r="V260" s="57"/>
      <c r="W260" s="57"/>
      <c r="X260" s="334"/>
      <c r="Y260" s="334"/>
      <c r="Z260" s="334"/>
    </row>
    <row r="261" spans="1:26" ht="15" customHeight="1" x14ac:dyDescent="0.25">
      <c r="A261" s="338"/>
      <c r="B261" s="57"/>
      <c r="C261" s="57"/>
      <c r="D261" s="57"/>
      <c r="E261" s="57"/>
      <c r="F261" s="57"/>
      <c r="G261" s="57"/>
      <c r="H261" s="57"/>
      <c r="I261" s="57"/>
      <c r="J261" s="57"/>
      <c r="K261" s="57"/>
      <c r="L261" s="57"/>
      <c r="M261" s="57"/>
      <c r="N261" s="57"/>
      <c r="O261" s="57"/>
      <c r="P261" s="57"/>
      <c r="Q261" s="57"/>
      <c r="R261" s="57"/>
      <c r="S261" s="57"/>
      <c r="T261" s="57"/>
      <c r="U261" s="57"/>
      <c r="V261" s="57"/>
      <c r="W261" s="57"/>
      <c r="X261" s="334"/>
      <c r="Y261" s="334"/>
      <c r="Z261" s="334"/>
    </row>
    <row r="262" spans="1:26" ht="15" customHeight="1" x14ac:dyDescent="0.25">
      <c r="A262" s="338"/>
      <c r="B262" s="57"/>
      <c r="C262" s="57"/>
      <c r="D262" s="57"/>
      <c r="E262" s="57"/>
      <c r="F262" s="57"/>
      <c r="G262" s="57"/>
      <c r="H262" s="57"/>
      <c r="I262" s="57"/>
      <c r="J262" s="57"/>
      <c r="K262" s="57"/>
      <c r="L262" s="57"/>
      <c r="M262" s="57"/>
      <c r="N262" s="57"/>
      <c r="O262" s="57"/>
      <c r="P262" s="57"/>
      <c r="Q262" s="57"/>
      <c r="R262" s="57"/>
      <c r="S262" s="57"/>
      <c r="T262" s="57"/>
      <c r="U262" s="57"/>
      <c r="V262" s="57"/>
      <c r="W262" s="57"/>
      <c r="X262" s="57"/>
      <c r="Y262" s="57"/>
      <c r="Z262" s="57"/>
    </row>
    <row r="263" spans="1:26" ht="15" customHeight="1" x14ac:dyDescent="0.25">
      <c r="A263" s="338"/>
      <c r="B263" s="57"/>
      <c r="C263" s="57"/>
      <c r="D263" s="57"/>
      <c r="E263" s="57"/>
      <c r="F263" s="57"/>
      <c r="G263" s="57"/>
      <c r="H263" s="57"/>
      <c r="I263" s="57"/>
      <c r="J263" s="57"/>
      <c r="K263" s="57"/>
      <c r="L263" s="57"/>
      <c r="M263" s="57"/>
      <c r="N263" s="57"/>
      <c r="O263" s="57"/>
      <c r="P263" s="57"/>
      <c r="Q263" s="57"/>
      <c r="R263" s="57"/>
      <c r="S263" s="57"/>
      <c r="T263" s="57"/>
      <c r="U263" s="57"/>
      <c r="V263" s="57"/>
      <c r="W263" s="57"/>
      <c r="X263" s="57"/>
      <c r="Y263" s="57"/>
      <c r="Z263" s="57"/>
    </row>
    <row r="264" spans="1:26" ht="15" customHeight="1" x14ac:dyDescent="0.25">
      <c r="A264" s="338"/>
      <c r="B264" s="57"/>
      <c r="C264" s="57"/>
      <c r="D264" s="57"/>
      <c r="E264" s="57"/>
      <c r="F264" s="57"/>
      <c r="G264" s="57"/>
      <c r="H264" s="57"/>
      <c r="I264" s="57"/>
      <c r="J264" s="57"/>
      <c r="K264" s="57"/>
      <c r="L264" s="57"/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  <c r="X264" s="57"/>
      <c r="Y264" s="57"/>
      <c r="Z264" s="57"/>
    </row>
    <row r="265" spans="1:26" ht="15" customHeight="1" x14ac:dyDescent="0.25">
      <c r="A265" s="338"/>
      <c r="B265" s="57"/>
      <c r="C265" s="57"/>
      <c r="D265" s="57"/>
      <c r="E265" s="57"/>
      <c r="F265" s="57"/>
      <c r="G265" s="57"/>
      <c r="H265" s="57"/>
      <c r="I265" s="57"/>
      <c r="J265" s="57"/>
      <c r="K265" s="57"/>
      <c r="L265" s="57"/>
      <c r="M265" s="57"/>
      <c r="N265" s="57"/>
      <c r="O265" s="57"/>
      <c r="P265" s="57"/>
      <c r="Q265" s="57"/>
      <c r="R265" s="57"/>
      <c r="S265" s="57"/>
      <c r="T265" s="57"/>
      <c r="U265" s="57"/>
      <c r="V265" s="57"/>
      <c r="W265" s="57"/>
      <c r="X265" s="57"/>
      <c r="Y265" s="57"/>
      <c r="Z265" s="57"/>
    </row>
    <row r="266" spans="1:26" ht="15" customHeight="1" x14ac:dyDescent="0.25">
      <c r="A266" s="338"/>
      <c r="B266" s="57"/>
      <c r="C266" s="57"/>
      <c r="D266" s="57"/>
      <c r="E266" s="57"/>
      <c r="F266" s="57"/>
      <c r="G266" s="57"/>
      <c r="H266" s="57"/>
      <c r="I266" s="57"/>
      <c r="J266" s="57"/>
      <c r="K266" s="57"/>
      <c r="L266" s="57"/>
      <c r="M266" s="57"/>
      <c r="N266" s="57"/>
      <c r="O266" s="57"/>
      <c r="P266" s="57"/>
      <c r="Q266" s="57"/>
      <c r="R266" s="57"/>
      <c r="S266" s="57"/>
      <c r="T266" s="57"/>
      <c r="U266" s="57"/>
      <c r="V266" s="57"/>
      <c r="W266" s="57"/>
      <c r="X266" s="57"/>
      <c r="Y266" s="57"/>
      <c r="Z266" s="57"/>
    </row>
    <row r="267" spans="1:26" ht="15" customHeight="1" x14ac:dyDescent="0.25">
      <c r="A267" s="338"/>
      <c r="B267" s="57"/>
      <c r="C267" s="57"/>
      <c r="D267" s="57"/>
      <c r="E267" s="57"/>
      <c r="F267" s="57"/>
      <c r="G267" s="57"/>
      <c r="H267" s="57"/>
      <c r="I267" s="57"/>
      <c r="J267" s="57"/>
      <c r="K267" s="57"/>
      <c r="L267" s="57"/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  <c r="X267" s="57"/>
      <c r="Y267" s="57"/>
      <c r="Z267" s="57"/>
    </row>
    <row r="268" spans="1:26" ht="15" customHeight="1" x14ac:dyDescent="0.25">
      <c r="A268" s="338"/>
      <c r="B268" s="57"/>
      <c r="C268" s="57"/>
      <c r="D268" s="57"/>
      <c r="E268" s="57"/>
      <c r="F268" s="57"/>
      <c r="G268" s="57"/>
      <c r="H268" s="57"/>
      <c r="I268" s="57"/>
      <c r="J268" s="57"/>
      <c r="K268" s="57"/>
      <c r="L268" s="57"/>
      <c r="M268" s="57"/>
      <c r="N268" s="57"/>
      <c r="O268" s="57"/>
      <c r="P268" s="57"/>
      <c r="Q268" s="57"/>
      <c r="R268" s="57"/>
      <c r="S268" s="57"/>
      <c r="T268" s="57"/>
      <c r="U268" s="57"/>
      <c r="V268" s="57"/>
      <c r="W268" s="57"/>
      <c r="X268" s="57"/>
      <c r="Y268" s="57"/>
      <c r="Z268" s="57"/>
    </row>
    <row r="269" spans="1:26" ht="15" customHeight="1" x14ac:dyDescent="0.25">
      <c r="A269" s="338"/>
      <c r="B269" s="57"/>
      <c r="C269" s="57"/>
      <c r="D269" s="57"/>
      <c r="E269" s="57"/>
      <c r="F269" s="57"/>
      <c r="G269" s="57"/>
      <c r="H269" s="57"/>
      <c r="I269" s="57"/>
      <c r="J269" s="57"/>
      <c r="K269" s="57"/>
      <c r="L269" s="57"/>
      <c r="M269" s="57"/>
      <c r="N269" s="57"/>
      <c r="O269" s="57"/>
      <c r="P269" s="57"/>
      <c r="Q269" s="57"/>
      <c r="R269" s="57"/>
      <c r="S269" s="57"/>
      <c r="T269" s="57"/>
      <c r="U269" s="57"/>
      <c r="V269" s="57"/>
      <c r="W269" s="57"/>
      <c r="X269" s="57"/>
      <c r="Y269" s="57"/>
      <c r="Z269" s="57"/>
    </row>
    <row r="270" spans="1:26" ht="15" customHeight="1" x14ac:dyDescent="0.25">
      <c r="A270" s="338"/>
      <c r="B270" s="57"/>
      <c r="C270" s="57"/>
      <c r="D270" s="57"/>
      <c r="E270" s="57"/>
      <c r="F270" s="57"/>
      <c r="G270" s="57"/>
      <c r="H270" s="57"/>
      <c r="I270" s="57"/>
      <c r="J270" s="57"/>
      <c r="K270" s="57"/>
      <c r="L270" s="57"/>
      <c r="M270" s="57"/>
      <c r="N270" s="57"/>
      <c r="O270" s="57"/>
      <c r="P270" s="57"/>
      <c r="Q270" s="57"/>
      <c r="R270" s="57"/>
      <c r="S270" s="57"/>
      <c r="T270" s="57"/>
      <c r="U270" s="57"/>
      <c r="V270" s="57"/>
      <c r="W270" s="57"/>
      <c r="X270" s="57"/>
      <c r="Y270" s="57"/>
      <c r="Z270" s="57"/>
    </row>
    <row r="271" spans="1:26" ht="15" customHeight="1" x14ac:dyDescent="0.25">
      <c r="A271" s="338"/>
      <c r="B271" s="57"/>
      <c r="C271" s="57"/>
      <c r="D271" s="57"/>
      <c r="E271" s="57"/>
      <c r="F271" s="57"/>
      <c r="G271" s="57"/>
      <c r="H271" s="57"/>
      <c r="I271" s="57"/>
      <c r="J271" s="57"/>
      <c r="K271" s="57"/>
      <c r="L271" s="57"/>
      <c r="M271" s="57"/>
      <c r="N271" s="57"/>
      <c r="O271" s="57"/>
      <c r="P271" s="57"/>
      <c r="Q271" s="57"/>
      <c r="R271" s="57"/>
      <c r="S271" s="57"/>
      <c r="T271" s="57"/>
      <c r="U271" s="57"/>
      <c r="V271" s="57"/>
      <c r="W271" s="57"/>
      <c r="X271" s="57"/>
      <c r="Y271" s="57"/>
      <c r="Z271" s="57"/>
    </row>
    <row r="272" spans="1:26" ht="15" customHeight="1" x14ac:dyDescent="0.25">
      <c r="A272" s="338"/>
      <c r="B272" s="57"/>
      <c r="C272" s="57"/>
      <c r="D272" s="57"/>
      <c r="E272" s="57"/>
      <c r="F272" s="57"/>
      <c r="G272" s="57"/>
      <c r="H272" s="57"/>
      <c r="I272" s="57"/>
      <c r="J272" s="57"/>
      <c r="K272" s="57"/>
      <c r="L272" s="57"/>
      <c r="M272" s="57"/>
      <c r="N272" s="57"/>
      <c r="O272" s="57"/>
      <c r="P272" s="57"/>
      <c r="Q272" s="57"/>
      <c r="R272" s="57"/>
      <c r="S272" s="57"/>
      <c r="T272" s="57"/>
      <c r="U272" s="57"/>
      <c r="V272" s="57"/>
      <c r="W272" s="57"/>
      <c r="X272" s="57"/>
      <c r="Y272" s="57"/>
      <c r="Z272" s="57"/>
    </row>
    <row r="273" spans="1:1" ht="15" customHeight="1" x14ac:dyDescent="0.25">
      <c r="A273" s="338"/>
    </row>
    <row r="274" spans="1:1" ht="15" customHeight="1" x14ac:dyDescent="0.25">
      <c r="A274" s="338"/>
    </row>
    <row r="275" spans="1:1" ht="15" customHeight="1" x14ac:dyDescent="0.25">
      <c r="A275" s="338"/>
    </row>
    <row r="276" spans="1:1" ht="15" customHeight="1" x14ac:dyDescent="0.25">
      <c r="A276" s="338"/>
    </row>
    <row r="277" spans="1:1" ht="15" customHeight="1" x14ac:dyDescent="0.25">
      <c r="A277" s="338"/>
    </row>
    <row r="278" spans="1:1" ht="15" customHeight="1" x14ac:dyDescent="0.25">
      <c r="A278" s="338"/>
    </row>
    <row r="279" spans="1:1" ht="15" customHeight="1" x14ac:dyDescent="0.25">
      <c r="A279" s="338"/>
    </row>
    <row r="280" spans="1:1" ht="15" customHeight="1" x14ac:dyDescent="0.25">
      <c r="A280" s="338"/>
    </row>
    <row r="281" spans="1:1" ht="15" customHeight="1" x14ac:dyDescent="0.25">
      <c r="A281" s="338"/>
    </row>
    <row r="282" spans="1:1" ht="15" customHeight="1" x14ac:dyDescent="0.25">
      <c r="A282" s="338"/>
    </row>
    <row r="283" spans="1:1" ht="15" customHeight="1" x14ac:dyDescent="0.25">
      <c r="A283" s="338"/>
    </row>
    <row r="284" spans="1:1" ht="15" customHeight="1" x14ac:dyDescent="0.25">
      <c r="A284" s="338"/>
    </row>
    <row r="285" spans="1:1" ht="15" customHeight="1" x14ac:dyDescent="0.25">
      <c r="A285" s="338"/>
    </row>
    <row r="286" spans="1:1" ht="15" customHeight="1" x14ac:dyDescent="0.25">
      <c r="A286" s="338"/>
    </row>
    <row r="287" spans="1:1" ht="15" customHeight="1" x14ac:dyDescent="0.25">
      <c r="A287" s="338"/>
    </row>
    <row r="288" spans="1:1" ht="15" customHeight="1" x14ac:dyDescent="0.25">
      <c r="A288" s="338"/>
    </row>
    <row r="289" spans="1:1" ht="15" customHeight="1" x14ac:dyDescent="0.25">
      <c r="A289" s="338"/>
    </row>
    <row r="290" spans="1:1" ht="15" customHeight="1" x14ac:dyDescent="0.25">
      <c r="A290" s="338"/>
    </row>
    <row r="291" spans="1:1" ht="15" customHeight="1" x14ac:dyDescent="0.25">
      <c r="A291" s="338"/>
    </row>
    <row r="292" spans="1:1" ht="15" customHeight="1" x14ac:dyDescent="0.25">
      <c r="A292" s="338"/>
    </row>
    <row r="293" spans="1:1" ht="15" customHeight="1" x14ac:dyDescent="0.25">
      <c r="A293" s="338"/>
    </row>
    <row r="294" spans="1:1" ht="15" customHeight="1" x14ac:dyDescent="0.25">
      <c r="A294" s="338"/>
    </row>
    <row r="295" spans="1:1" ht="15" customHeight="1" x14ac:dyDescent="0.25">
      <c r="A295" s="338"/>
    </row>
    <row r="296" spans="1:1" ht="15" customHeight="1" x14ac:dyDescent="0.25">
      <c r="A296" s="338"/>
    </row>
    <row r="297" spans="1:1" ht="15" customHeight="1" x14ac:dyDescent="0.25">
      <c r="A297" s="338"/>
    </row>
    <row r="298" spans="1:1" ht="15" customHeight="1" x14ac:dyDescent="0.25">
      <c r="A298" s="338"/>
    </row>
    <row r="299" spans="1:1" ht="15" customHeight="1" x14ac:dyDescent="0.25">
      <c r="A299" s="338"/>
    </row>
    <row r="300" spans="1:1" ht="15" customHeight="1" x14ac:dyDescent="0.25">
      <c r="A300" s="338"/>
    </row>
    <row r="301" spans="1:1" ht="15" customHeight="1" x14ac:dyDescent="0.25">
      <c r="A301" s="338"/>
    </row>
    <row r="302" spans="1:1" ht="15" customHeight="1" x14ac:dyDescent="0.25">
      <c r="A302" s="338"/>
    </row>
    <row r="303" spans="1:1" ht="15" customHeight="1" x14ac:dyDescent="0.25">
      <c r="A303" s="338"/>
    </row>
    <row r="304" spans="1:1" ht="15" customHeight="1" x14ac:dyDescent="0.25">
      <c r="A304" s="338"/>
    </row>
    <row r="305" spans="1:1" ht="15" customHeight="1" x14ac:dyDescent="0.25">
      <c r="A305" s="338"/>
    </row>
    <row r="306" spans="1:1" ht="15" customHeight="1" x14ac:dyDescent="0.25">
      <c r="A306" s="338"/>
    </row>
    <row r="307" spans="1:1" ht="15" customHeight="1" x14ac:dyDescent="0.25">
      <c r="A307" s="338"/>
    </row>
    <row r="308" spans="1:1" ht="15" customHeight="1" x14ac:dyDescent="0.25">
      <c r="A308" s="338"/>
    </row>
    <row r="309" spans="1:1" ht="15" customHeight="1" x14ac:dyDescent="0.25">
      <c r="A309" s="338"/>
    </row>
    <row r="310" spans="1:1" ht="15" customHeight="1" x14ac:dyDescent="0.25">
      <c r="A310" s="338"/>
    </row>
    <row r="311" spans="1:1" ht="15" customHeight="1" x14ac:dyDescent="0.25">
      <c r="A311" s="338"/>
    </row>
    <row r="312" spans="1:1" ht="15" customHeight="1" x14ac:dyDescent="0.25">
      <c r="A312" s="338"/>
    </row>
    <row r="313" spans="1:1" ht="15" customHeight="1" x14ac:dyDescent="0.25">
      <c r="A313" s="338"/>
    </row>
    <row r="314" spans="1:1" ht="15" customHeight="1" x14ac:dyDescent="0.25">
      <c r="A314" s="338"/>
    </row>
    <row r="315" spans="1:1" ht="15" customHeight="1" x14ac:dyDescent="0.25">
      <c r="A315" s="338"/>
    </row>
    <row r="316" spans="1:1" ht="15" customHeight="1" x14ac:dyDescent="0.25">
      <c r="A316" s="338"/>
    </row>
    <row r="317" spans="1:1" ht="15" customHeight="1" x14ac:dyDescent="0.25">
      <c r="A317" s="338"/>
    </row>
    <row r="318" spans="1:1" ht="15" customHeight="1" x14ac:dyDescent="0.25">
      <c r="A318" s="338"/>
    </row>
    <row r="319" spans="1:1" ht="15" customHeight="1" x14ac:dyDescent="0.25">
      <c r="A319" s="338"/>
    </row>
    <row r="320" spans="1:1" ht="15" customHeight="1" x14ac:dyDescent="0.25">
      <c r="A320" s="338"/>
    </row>
    <row r="321" spans="1:1" ht="15" customHeight="1" x14ac:dyDescent="0.25">
      <c r="A321" s="338"/>
    </row>
    <row r="322" spans="1:1" ht="15" customHeight="1" x14ac:dyDescent="0.25">
      <c r="A322" s="338"/>
    </row>
    <row r="323" spans="1:1" ht="15" customHeight="1" x14ac:dyDescent="0.25">
      <c r="A323" s="338"/>
    </row>
    <row r="324" spans="1:1" ht="15" customHeight="1" x14ac:dyDescent="0.25">
      <c r="A324" s="338"/>
    </row>
    <row r="325" spans="1:1" ht="15" customHeight="1" x14ac:dyDescent="0.25">
      <c r="A325" s="338"/>
    </row>
    <row r="326" spans="1:1" ht="15" customHeight="1" x14ac:dyDescent="0.25">
      <c r="A326" s="338"/>
    </row>
    <row r="327" spans="1:1" ht="15" customHeight="1" x14ac:dyDescent="0.25">
      <c r="A327" s="338"/>
    </row>
    <row r="328" spans="1:1" ht="15" customHeight="1" x14ac:dyDescent="0.25">
      <c r="A328" s="338"/>
    </row>
    <row r="329" spans="1:1" ht="15" customHeight="1" x14ac:dyDescent="0.25">
      <c r="A329" s="338"/>
    </row>
    <row r="330" spans="1:1" ht="15" customHeight="1" x14ac:dyDescent="0.25">
      <c r="A330" s="338"/>
    </row>
    <row r="331" spans="1:1" ht="15" customHeight="1" x14ac:dyDescent="0.25">
      <c r="A331" s="338"/>
    </row>
    <row r="332" spans="1:1" ht="15" customHeight="1" x14ac:dyDescent="0.25">
      <c r="A332" s="338"/>
    </row>
    <row r="333" spans="1:1" ht="15" customHeight="1" x14ac:dyDescent="0.25">
      <c r="A333" s="338"/>
    </row>
    <row r="334" spans="1:1" ht="15" customHeight="1" x14ac:dyDescent="0.25">
      <c r="A334" s="338"/>
    </row>
    <row r="335" spans="1:1" ht="15" customHeight="1" x14ac:dyDescent="0.25">
      <c r="A335" s="338"/>
    </row>
    <row r="336" spans="1:1" ht="15" customHeight="1" x14ac:dyDescent="0.25">
      <c r="A336" s="338"/>
    </row>
    <row r="337" spans="1:1" ht="15" customHeight="1" x14ac:dyDescent="0.25">
      <c r="A337" s="338"/>
    </row>
    <row r="338" spans="1:1" ht="15" customHeight="1" x14ac:dyDescent="0.25">
      <c r="A338" s="338"/>
    </row>
    <row r="339" spans="1:1" ht="15" customHeight="1" x14ac:dyDescent="0.25">
      <c r="A339" s="338"/>
    </row>
    <row r="340" spans="1:1" ht="15" customHeight="1" x14ac:dyDescent="0.25">
      <c r="A340" s="338"/>
    </row>
    <row r="341" spans="1:1" ht="15" customHeight="1" x14ac:dyDescent="0.25">
      <c r="A341" s="338"/>
    </row>
    <row r="342" spans="1:1" ht="15" customHeight="1" x14ac:dyDescent="0.25">
      <c r="A342" s="338"/>
    </row>
    <row r="343" spans="1:1" ht="15" customHeight="1" x14ac:dyDescent="0.25">
      <c r="A343" s="338"/>
    </row>
    <row r="344" spans="1:1" ht="15" customHeight="1" x14ac:dyDescent="0.25">
      <c r="A344" s="338"/>
    </row>
    <row r="345" spans="1:1" ht="15" customHeight="1" x14ac:dyDescent="0.25">
      <c r="A345" s="338"/>
    </row>
    <row r="346" spans="1:1" ht="15" customHeight="1" x14ac:dyDescent="0.25">
      <c r="A346" s="338"/>
    </row>
    <row r="347" spans="1:1" ht="15" customHeight="1" x14ac:dyDescent="0.25">
      <c r="A347" s="338"/>
    </row>
    <row r="348" spans="1:1" ht="15" customHeight="1" x14ac:dyDescent="0.25">
      <c r="A348" s="338"/>
    </row>
    <row r="349" spans="1:1" ht="15" customHeight="1" x14ac:dyDescent="0.25">
      <c r="A349" s="338"/>
    </row>
    <row r="350" spans="1:1" ht="15" customHeight="1" x14ac:dyDescent="0.25">
      <c r="A350" s="338"/>
    </row>
    <row r="351" spans="1:1" ht="15" customHeight="1" x14ac:dyDescent="0.25">
      <c r="A351" s="338"/>
    </row>
    <row r="352" spans="1:1" ht="15" customHeight="1" x14ac:dyDescent="0.25">
      <c r="A352" s="338"/>
    </row>
    <row r="353" spans="1:1" ht="15" customHeight="1" x14ac:dyDescent="0.25">
      <c r="A353" s="338"/>
    </row>
    <row r="354" spans="1:1" ht="15" customHeight="1" x14ac:dyDescent="0.25">
      <c r="A354" s="338"/>
    </row>
    <row r="355" spans="1:1" ht="15" customHeight="1" x14ac:dyDescent="0.25">
      <c r="A355" s="338"/>
    </row>
    <row r="356" spans="1:1" ht="15" customHeight="1" x14ac:dyDescent="0.25">
      <c r="A356" s="338"/>
    </row>
    <row r="357" spans="1:1" ht="15" customHeight="1" x14ac:dyDescent="0.25">
      <c r="A357" s="338"/>
    </row>
    <row r="358" spans="1:1" ht="15" customHeight="1" x14ac:dyDescent="0.25">
      <c r="A358" s="338"/>
    </row>
    <row r="359" spans="1:1" ht="15" customHeight="1" x14ac:dyDescent="0.25">
      <c r="A359" s="338"/>
    </row>
    <row r="360" spans="1:1" ht="15" customHeight="1" x14ac:dyDescent="0.25">
      <c r="A360" s="338"/>
    </row>
    <row r="361" spans="1:1" ht="15" customHeight="1" x14ac:dyDescent="0.25">
      <c r="A361" s="338"/>
    </row>
    <row r="362" spans="1:1" ht="15" customHeight="1" x14ac:dyDescent="0.25">
      <c r="A362" s="338"/>
    </row>
    <row r="363" spans="1:1" ht="15" customHeight="1" x14ac:dyDescent="0.25">
      <c r="A363" s="338"/>
    </row>
    <row r="364" spans="1:1" ht="15" customHeight="1" x14ac:dyDescent="0.25">
      <c r="A364" s="338"/>
    </row>
    <row r="365" spans="1:1" ht="15" customHeight="1" x14ac:dyDescent="0.25">
      <c r="A365" s="338"/>
    </row>
    <row r="366" spans="1:1" ht="15" customHeight="1" x14ac:dyDescent="0.25">
      <c r="A366" s="338"/>
    </row>
    <row r="367" spans="1:1" ht="15" customHeight="1" x14ac:dyDescent="0.25">
      <c r="A367" s="338"/>
    </row>
    <row r="368" spans="1:1" ht="15" customHeight="1" x14ac:dyDescent="0.25">
      <c r="A368" s="338"/>
    </row>
    <row r="369" spans="1:1" ht="15" customHeight="1" x14ac:dyDescent="0.25">
      <c r="A369" s="338"/>
    </row>
    <row r="370" spans="1:1" ht="15" customHeight="1" x14ac:dyDescent="0.25">
      <c r="A370" s="338"/>
    </row>
    <row r="371" spans="1:1" ht="15" customHeight="1" x14ac:dyDescent="0.25">
      <c r="A371" s="338"/>
    </row>
    <row r="372" spans="1:1" ht="15" customHeight="1" x14ac:dyDescent="0.25">
      <c r="A372" s="338"/>
    </row>
    <row r="373" spans="1:1" ht="15" customHeight="1" x14ac:dyDescent="0.25">
      <c r="A373" s="338"/>
    </row>
    <row r="374" spans="1:1" ht="15" customHeight="1" x14ac:dyDescent="0.25">
      <c r="A374" s="338"/>
    </row>
    <row r="375" spans="1:1" ht="15" customHeight="1" x14ac:dyDescent="0.25">
      <c r="A375" s="338"/>
    </row>
    <row r="376" spans="1:1" ht="15" customHeight="1" x14ac:dyDescent="0.25">
      <c r="A376" s="338"/>
    </row>
    <row r="377" spans="1:1" ht="15" customHeight="1" x14ac:dyDescent="0.25">
      <c r="A377" s="338"/>
    </row>
    <row r="378" spans="1:1" ht="15" customHeight="1" x14ac:dyDescent="0.25">
      <c r="A378" s="338"/>
    </row>
    <row r="379" spans="1:1" ht="15" customHeight="1" x14ac:dyDescent="0.25">
      <c r="A379" s="338"/>
    </row>
    <row r="380" spans="1:1" ht="15" customHeight="1" x14ac:dyDescent="0.25">
      <c r="A380" s="338"/>
    </row>
    <row r="381" spans="1:1" ht="15" customHeight="1" x14ac:dyDescent="0.25">
      <c r="A381" s="338"/>
    </row>
    <row r="382" spans="1:1" ht="15" customHeight="1" x14ac:dyDescent="0.25">
      <c r="A382" s="338"/>
    </row>
    <row r="383" spans="1:1" ht="15" customHeight="1" x14ac:dyDescent="0.25">
      <c r="A383" s="338"/>
    </row>
    <row r="384" spans="1:1" ht="15" customHeight="1" x14ac:dyDescent="0.25">
      <c r="A384" s="338"/>
    </row>
    <row r="385" spans="1:1" ht="15" customHeight="1" x14ac:dyDescent="0.25">
      <c r="A385" s="338"/>
    </row>
    <row r="386" spans="1:1" ht="15" customHeight="1" x14ac:dyDescent="0.25">
      <c r="A386" s="338"/>
    </row>
    <row r="387" spans="1:1" ht="15" customHeight="1" x14ac:dyDescent="0.25">
      <c r="A387" s="338"/>
    </row>
    <row r="388" spans="1:1" ht="15" customHeight="1" x14ac:dyDescent="0.25">
      <c r="A388" s="338"/>
    </row>
    <row r="389" spans="1:1" ht="15" customHeight="1" x14ac:dyDescent="0.25">
      <c r="A389" s="338"/>
    </row>
    <row r="390" spans="1:1" ht="15" customHeight="1" x14ac:dyDescent="0.25">
      <c r="A390" s="338"/>
    </row>
    <row r="391" spans="1:1" ht="15" customHeight="1" x14ac:dyDescent="0.25">
      <c r="A391" s="338"/>
    </row>
    <row r="392" spans="1:1" ht="15" customHeight="1" x14ac:dyDescent="0.25">
      <c r="A392" s="338"/>
    </row>
    <row r="393" spans="1:1" ht="15" customHeight="1" x14ac:dyDescent="0.25">
      <c r="A393" s="338"/>
    </row>
    <row r="394" spans="1:1" ht="15" customHeight="1" x14ac:dyDescent="0.25">
      <c r="A394" s="338"/>
    </row>
    <row r="395" spans="1:1" ht="15" customHeight="1" x14ac:dyDescent="0.25">
      <c r="A395" s="338"/>
    </row>
    <row r="396" spans="1:1" ht="15" customHeight="1" x14ac:dyDescent="0.25">
      <c r="A396" s="338"/>
    </row>
    <row r="397" spans="1:1" ht="15" customHeight="1" x14ac:dyDescent="0.25">
      <c r="A397" s="338"/>
    </row>
    <row r="398" spans="1:1" ht="15" customHeight="1" x14ac:dyDescent="0.25">
      <c r="A398" s="338"/>
    </row>
    <row r="399" spans="1:1" ht="15" customHeight="1" x14ac:dyDescent="0.25">
      <c r="A399" s="338"/>
    </row>
    <row r="400" spans="1:1" ht="15" customHeight="1" x14ac:dyDescent="0.25">
      <c r="A400" s="338"/>
    </row>
    <row r="401" spans="1:1" ht="15" customHeight="1" x14ac:dyDescent="0.25">
      <c r="A401" s="338"/>
    </row>
    <row r="402" spans="1:1" ht="15" customHeight="1" x14ac:dyDescent="0.25">
      <c r="A402" s="338"/>
    </row>
    <row r="403" spans="1:1" ht="15" customHeight="1" x14ac:dyDescent="0.25">
      <c r="A403" s="338"/>
    </row>
    <row r="404" spans="1:1" ht="15" customHeight="1" x14ac:dyDescent="0.25">
      <c r="A404" s="338"/>
    </row>
    <row r="405" spans="1:1" ht="15" customHeight="1" x14ac:dyDescent="0.25">
      <c r="A405" s="338"/>
    </row>
    <row r="406" spans="1:1" ht="15" customHeight="1" x14ac:dyDescent="0.25">
      <c r="A406" s="338"/>
    </row>
    <row r="407" spans="1:1" ht="15" customHeight="1" x14ac:dyDescent="0.25">
      <c r="A407" s="338"/>
    </row>
    <row r="408" spans="1:1" ht="15" customHeight="1" x14ac:dyDescent="0.25">
      <c r="A408" s="338"/>
    </row>
    <row r="409" spans="1:1" ht="15" customHeight="1" x14ac:dyDescent="0.25">
      <c r="A409" s="338"/>
    </row>
    <row r="410" spans="1:1" ht="15" customHeight="1" x14ac:dyDescent="0.25">
      <c r="A410" s="338"/>
    </row>
    <row r="411" spans="1:1" ht="15" customHeight="1" x14ac:dyDescent="0.25">
      <c r="A411" s="338"/>
    </row>
    <row r="412" spans="1:1" ht="15" customHeight="1" x14ac:dyDescent="0.25">
      <c r="A412" s="338"/>
    </row>
    <row r="413" spans="1:1" ht="15" customHeight="1" x14ac:dyDescent="0.25">
      <c r="A413" s="338"/>
    </row>
    <row r="414" spans="1:1" ht="15" customHeight="1" x14ac:dyDescent="0.25">
      <c r="A414" s="338"/>
    </row>
    <row r="415" spans="1:1" ht="15" customHeight="1" x14ac:dyDescent="0.25">
      <c r="A415" s="338"/>
    </row>
    <row r="416" spans="1:1" ht="15" customHeight="1" x14ac:dyDescent="0.25">
      <c r="A416" s="338"/>
    </row>
    <row r="417" spans="1:1" ht="15" customHeight="1" x14ac:dyDescent="0.25">
      <c r="A417" s="338"/>
    </row>
    <row r="418" spans="1:1" ht="15" customHeight="1" x14ac:dyDescent="0.25">
      <c r="A418" s="338"/>
    </row>
    <row r="419" spans="1:1" ht="15" customHeight="1" x14ac:dyDescent="0.25">
      <c r="A419" s="338"/>
    </row>
    <row r="420" spans="1:1" ht="15" customHeight="1" x14ac:dyDescent="0.25">
      <c r="A420" s="338"/>
    </row>
    <row r="421" spans="1:1" ht="15" customHeight="1" x14ac:dyDescent="0.25">
      <c r="A421" s="338"/>
    </row>
    <row r="422" spans="1:1" ht="15" customHeight="1" x14ac:dyDescent="0.25">
      <c r="A422" s="338"/>
    </row>
    <row r="423" spans="1:1" ht="15" customHeight="1" x14ac:dyDescent="0.25">
      <c r="A423" s="338"/>
    </row>
    <row r="424" spans="1:1" ht="15" customHeight="1" x14ac:dyDescent="0.25">
      <c r="A424" s="338"/>
    </row>
    <row r="425" spans="1:1" ht="15" customHeight="1" x14ac:dyDescent="0.25">
      <c r="A425" s="338"/>
    </row>
    <row r="426" spans="1:1" ht="15" customHeight="1" x14ac:dyDescent="0.25">
      <c r="A426" s="338"/>
    </row>
    <row r="427" spans="1:1" ht="15" customHeight="1" x14ac:dyDescent="0.25">
      <c r="A427" s="338"/>
    </row>
    <row r="428" spans="1:1" ht="15" customHeight="1" x14ac:dyDescent="0.25">
      <c r="A428" s="338"/>
    </row>
    <row r="429" spans="1:1" ht="15" customHeight="1" x14ac:dyDescent="0.25">
      <c r="A429" s="338"/>
    </row>
    <row r="430" spans="1:1" ht="15" customHeight="1" x14ac:dyDescent="0.25">
      <c r="A430" s="338"/>
    </row>
    <row r="431" spans="1:1" ht="15" customHeight="1" x14ac:dyDescent="0.25">
      <c r="A431" s="338"/>
    </row>
    <row r="432" spans="1:1" ht="15" customHeight="1" x14ac:dyDescent="0.25">
      <c r="A432" s="338"/>
    </row>
    <row r="433" spans="1:1" ht="15" customHeight="1" x14ac:dyDescent="0.25">
      <c r="A433" s="338"/>
    </row>
    <row r="434" spans="1:1" ht="15" customHeight="1" x14ac:dyDescent="0.25">
      <c r="A434" s="338"/>
    </row>
    <row r="435" spans="1:1" ht="15" customHeight="1" x14ac:dyDescent="0.25">
      <c r="A435" s="338"/>
    </row>
    <row r="436" spans="1:1" ht="15" customHeight="1" x14ac:dyDescent="0.25">
      <c r="A436" s="338"/>
    </row>
    <row r="437" spans="1:1" ht="15" customHeight="1" x14ac:dyDescent="0.25">
      <c r="A437" s="338"/>
    </row>
    <row r="438" spans="1:1" ht="15" customHeight="1" x14ac:dyDescent="0.25">
      <c r="A438" s="338"/>
    </row>
    <row r="439" spans="1:1" ht="15" customHeight="1" x14ac:dyDescent="0.25">
      <c r="A439" s="338"/>
    </row>
    <row r="440" spans="1:1" ht="15" customHeight="1" x14ac:dyDescent="0.25">
      <c r="A440" s="338"/>
    </row>
    <row r="441" spans="1:1" ht="15" customHeight="1" x14ac:dyDescent="0.25">
      <c r="A441" s="338"/>
    </row>
    <row r="442" spans="1:1" ht="15" customHeight="1" x14ac:dyDescent="0.25">
      <c r="A442" s="338"/>
    </row>
    <row r="443" spans="1:1" ht="15" customHeight="1" x14ac:dyDescent="0.25">
      <c r="A443" s="338"/>
    </row>
    <row r="444" spans="1:1" ht="15" customHeight="1" x14ac:dyDescent="0.25">
      <c r="A444" s="338"/>
    </row>
    <row r="445" spans="1:1" ht="15" customHeight="1" x14ac:dyDescent="0.25">
      <c r="A445" s="338"/>
    </row>
    <row r="446" spans="1:1" ht="15" customHeight="1" x14ac:dyDescent="0.25">
      <c r="A446" s="338"/>
    </row>
    <row r="447" spans="1:1" ht="15" customHeight="1" x14ac:dyDescent="0.25">
      <c r="A447" s="338"/>
    </row>
    <row r="448" spans="1:1" ht="15" customHeight="1" x14ac:dyDescent="0.25">
      <c r="A448" s="338"/>
    </row>
    <row r="449" spans="1:1" ht="15" customHeight="1" x14ac:dyDescent="0.25">
      <c r="A449" s="338"/>
    </row>
    <row r="450" spans="1:1" ht="15" customHeight="1" x14ac:dyDescent="0.25">
      <c r="A450" s="338"/>
    </row>
    <row r="451" spans="1:1" ht="15" customHeight="1" x14ac:dyDescent="0.25">
      <c r="A451" s="338"/>
    </row>
    <row r="452" spans="1:1" ht="15" customHeight="1" x14ac:dyDescent="0.25">
      <c r="A452" s="338"/>
    </row>
    <row r="453" spans="1:1" ht="15" customHeight="1" x14ac:dyDescent="0.25">
      <c r="A453" s="338"/>
    </row>
    <row r="454" spans="1:1" ht="15" customHeight="1" x14ac:dyDescent="0.25">
      <c r="A454" s="338"/>
    </row>
    <row r="455" spans="1:1" ht="15" customHeight="1" x14ac:dyDescent="0.25">
      <c r="A455" s="338"/>
    </row>
    <row r="456" spans="1:1" ht="15" customHeight="1" x14ac:dyDescent="0.25">
      <c r="A456" s="338"/>
    </row>
    <row r="457" spans="1:1" ht="15" customHeight="1" x14ac:dyDescent="0.25">
      <c r="A457" s="338"/>
    </row>
    <row r="458" spans="1:1" ht="15" customHeight="1" x14ac:dyDescent="0.25">
      <c r="A458" s="338"/>
    </row>
    <row r="459" spans="1:1" ht="15" customHeight="1" x14ac:dyDescent="0.25">
      <c r="A459" s="338"/>
    </row>
    <row r="460" spans="1:1" ht="15" customHeight="1" x14ac:dyDescent="0.25">
      <c r="A460" s="338"/>
    </row>
    <row r="461" spans="1:1" ht="15" customHeight="1" x14ac:dyDescent="0.25">
      <c r="A461" s="338"/>
    </row>
    <row r="462" spans="1:1" ht="15" customHeight="1" x14ac:dyDescent="0.25">
      <c r="A462" s="338"/>
    </row>
    <row r="463" spans="1:1" ht="15" customHeight="1" x14ac:dyDescent="0.25">
      <c r="A463" s="338"/>
    </row>
    <row r="464" spans="1:1" ht="15" customHeight="1" x14ac:dyDescent="0.25">
      <c r="A464" s="338"/>
    </row>
    <row r="465" spans="1:1" ht="15" customHeight="1" x14ac:dyDescent="0.25">
      <c r="A465" s="338"/>
    </row>
    <row r="466" spans="1:1" ht="15" customHeight="1" x14ac:dyDescent="0.25">
      <c r="A466" s="338"/>
    </row>
    <row r="467" spans="1:1" ht="15" customHeight="1" x14ac:dyDescent="0.25">
      <c r="A467" s="338"/>
    </row>
    <row r="468" spans="1:1" ht="15" customHeight="1" x14ac:dyDescent="0.25">
      <c r="A468" s="338"/>
    </row>
    <row r="469" spans="1:1" ht="15" customHeight="1" x14ac:dyDescent="0.25">
      <c r="A469" s="338"/>
    </row>
    <row r="470" spans="1:1" ht="15" customHeight="1" x14ac:dyDescent="0.25">
      <c r="A470" s="338"/>
    </row>
    <row r="471" spans="1:1" ht="15" customHeight="1" x14ac:dyDescent="0.25">
      <c r="A471" s="338"/>
    </row>
    <row r="472" spans="1:1" ht="15" customHeight="1" x14ac:dyDescent="0.25">
      <c r="A472" s="338"/>
    </row>
    <row r="473" spans="1:1" ht="15" customHeight="1" x14ac:dyDescent="0.25">
      <c r="A473" s="338"/>
    </row>
    <row r="474" spans="1:1" ht="15" customHeight="1" x14ac:dyDescent="0.25">
      <c r="A474" s="338"/>
    </row>
    <row r="475" spans="1:1" ht="15" customHeight="1" x14ac:dyDescent="0.25">
      <c r="A475" s="338"/>
    </row>
    <row r="476" spans="1:1" ht="15" customHeight="1" x14ac:dyDescent="0.25">
      <c r="A476" s="338"/>
    </row>
    <row r="477" spans="1:1" ht="15" customHeight="1" x14ac:dyDescent="0.25">
      <c r="A477" s="338"/>
    </row>
    <row r="478" spans="1:1" ht="15" customHeight="1" x14ac:dyDescent="0.25">
      <c r="A478" s="338"/>
    </row>
    <row r="479" spans="1:1" ht="15" customHeight="1" x14ac:dyDescent="0.25">
      <c r="A479" s="338"/>
    </row>
    <row r="480" spans="1:1" ht="15" customHeight="1" x14ac:dyDescent="0.25">
      <c r="A480" s="338"/>
    </row>
    <row r="481" spans="1:1" ht="15" customHeight="1" x14ac:dyDescent="0.25">
      <c r="A481" s="338"/>
    </row>
    <row r="482" spans="1:1" ht="15" customHeight="1" x14ac:dyDescent="0.25">
      <c r="A482" s="338"/>
    </row>
    <row r="483" spans="1:1" ht="15" customHeight="1" x14ac:dyDescent="0.25">
      <c r="A483" s="338"/>
    </row>
    <row r="484" spans="1:1" ht="15" customHeight="1" x14ac:dyDescent="0.25">
      <c r="A484" s="338"/>
    </row>
    <row r="485" spans="1:1" ht="15" customHeight="1" x14ac:dyDescent="0.25">
      <c r="A485" s="338"/>
    </row>
    <row r="486" spans="1:1" ht="15" customHeight="1" x14ac:dyDescent="0.25">
      <c r="A486" s="338"/>
    </row>
    <row r="487" spans="1:1" ht="15" customHeight="1" x14ac:dyDescent="0.25">
      <c r="A487" s="338"/>
    </row>
    <row r="488" spans="1:1" ht="15" customHeight="1" x14ac:dyDescent="0.25">
      <c r="A488" s="338"/>
    </row>
    <row r="489" spans="1:1" ht="15" customHeight="1" x14ac:dyDescent="0.25">
      <c r="A489" s="338"/>
    </row>
    <row r="490" spans="1:1" ht="15" customHeight="1" x14ac:dyDescent="0.25">
      <c r="A490" s="338"/>
    </row>
    <row r="491" spans="1:1" ht="15" customHeight="1" x14ac:dyDescent="0.25">
      <c r="A491" s="338"/>
    </row>
    <row r="492" spans="1:1" ht="15" customHeight="1" x14ac:dyDescent="0.25">
      <c r="A492" s="338"/>
    </row>
    <row r="493" spans="1:1" ht="15" customHeight="1" x14ac:dyDescent="0.25">
      <c r="A493" s="338"/>
    </row>
    <row r="494" spans="1:1" ht="15" customHeight="1" x14ac:dyDescent="0.25">
      <c r="A494" s="338"/>
    </row>
    <row r="495" spans="1:1" ht="15" customHeight="1" x14ac:dyDescent="0.25">
      <c r="A495" s="338"/>
    </row>
    <row r="496" spans="1:1" ht="15" customHeight="1" x14ac:dyDescent="0.25">
      <c r="A496" s="338"/>
    </row>
    <row r="497" spans="1:1" ht="15" customHeight="1" x14ac:dyDescent="0.25">
      <c r="A497" s="338"/>
    </row>
    <row r="498" spans="1:1" ht="15" customHeight="1" x14ac:dyDescent="0.25">
      <c r="A498" s="338"/>
    </row>
    <row r="499" spans="1:1" ht="15" customHeight="1" x14ac:dyDescent="0.25">
      <c r="A499" s="338"/>
    </row>
    <row r="500" spans="1:1" ht="15" customHeight="1" x14ac:dyDescent="0.25">
      <c r="A500" s="338"/>
    </row>
    <row r="501" spans="1:1" ht="15" customHeight="1" x14ac:dyDescent="0.25">
      <c r="A501" s="338"/>
    </row>
    <row r="502" spans="1:1" ht="15" customHeight="1" x14ac:dyDescent="0.25">
      <c r="A502" s="338"/>
    </row>
    <row r="503" spans="1:1" ht="15" customHeight="1" x14ac:dyDescent="0.25">
      <c r="A503" s="338"/>
    </row>
    <row r="504" spans="1:1" ht="15" customHeight="1" x14ac:dyDescent="0.25">
      <c r="A504" s="338"/>
    </row>
    <row r="505" spans="1:1" ht="15" customHeight="1" x14ac:dyDescent="0.25">
      <c r="A505" s="338"/>
    </row>
    <row r="506" spans="1:1" ht="15" customHeight="1" x14ac:dyDescent="0.25">
      <c r="A506" s="338"/>
    </row>
    <row r="507" spans="1:1" ht="15" customHeight="1" x14ac:dyDescent="0.25">
      <c r="A507" s="338"/>
    </row>
    <row r="508" spans="1:1" ht="15" customHeight="1" x14ac:dyDescent="0.25">
      <c r="A508" s="338"/>
    </row>
    <row r="509" spans="1:1" ht="15" customHeight="1" x14ac:dyDescent="0.25">
      <c r="A509" s="338"/>
    </row>
    <row r="510" spans="1:1" ht="15" customHeight="1" x14ac:dyDescent="0.25">
      <c r="A510" s="338"/>
    </row>
    <row r="511" spans="1:1" ht="15" customHeight="1" x14ac:dyDescent="0.25">
      <c r="A511" s="338"/>
    </row>
    <row r="512" spans="1:1" ht="15" customHeight="1" x14ac:dyDescent="0.25">
      <c r="A512" s="338"/>
    </row>
    <row r="513" spans="1:1" ht="15" customHeight="1" x14ac:dyDescent="0.25">
      <c r="A513" s="338"/>
    </row>
    <row r="514" spans="1:1" ht="15" customHeight="1" x14ac:dyDescent="0.25">
      <c r="A514" s="338"/>
    </row>
    <row r="515" spans="1:1" ht="15" customHeight="1" x14ac:dyDescent="0.25">
      <c r="A515" s="338"/>
    </row>
    <row r="516" spans="1:1" ht="15" customHeight="1" x14ac:dyDescent="0.25">
      <c r="A516" s="338"/>
    </row>
    <row r="517" spans="1:1" ht="15" customHeight="1" x14ac:dyDescent="0.25">
      <c r="A517" s="338"/>
    </row>
    <row r="518" spans="1:1" ht="15" customHeight="1" x14ac:dyDescent="0.25">
      <c r="A518" s="338"/>
    </row>
    <row r="519" spans="1:1" ht="15" customHeight="1" x14ac:dyDescent="0.25">
      <c r="A519" s="338"/>
    </row>
    <row r="520" spans="1:1" ht="15" customHeight="1" x14ac:dyDescent="0.25">
      <c r="A520" s="338"/>
    </row>
    <row r="521" spans="1:1" ht="15" customHeight="1" x14ac:dyDescent="0.25">
      <c r="A521" s="338"/>
    </row>
    <row r="522" spans="1:1" ht="15" customHeight="1" x14ac:dyDescent="0.25">
      <c r="A522" s="338"/>
    </row>
    <row r="523" spans="1:1" ht="15" customHeight="1" x14ac:dyDescent="0.25">
      <c r="A523" s="338"/>
    </row>
    <row r="524" spans="1:1" ht="15" customHeight="1" x14ac:dyDescent="0.25">
      <c r="A524" s="338"/>
    </row>
    <row r="525" spans="1:1" ht="15" customHeight="1" x14ac:dyDescent="0.25">
      <c r="A525" s="338"/>
    </row>
    <row r="526" spans="1:1" ht="15" customHeight="1" x14ac:dyDescent="0.25">
      <c r="A526" s="338"/>
    </row>
    <row r="527" spans="1:1" ht="15" customHeight="1" x14ac:dyDescent="0.25">
      <c r="A527" s="338"/>
    </row>
    <row r="528" spans="1:1" ht="15" customHeight="1" x14ac:dyDescent="0.25">
      <c r="A528" s="338"/>
    </row>
    <row r="529" spans="1:1" ht="15" customHeight="1" x14ac:dyDescent="0.25">
      <c r="A529" s="338"/>
    </row>
    <row r="530" spans="1:1" ht="15" customHeight="1" x14ac:dyDescent="0.25">
      <c r="A530" s="338"/>
    </row>
    <row r="531" spans="1:1" ht="15" customHeight="1" x14ac:dyDescent="0.25">
      <c r="A531" s="338"/>
    </row>
    <row r="532" spans="1:1" ht="15" customHeight="1" x14ac:dyDescent="0.25">
      <c r="A532" s="338"/>
    </row>
    <row r="533" spans="1:1" ht="15" customHeight="1" x14ac:dyDescent="0.25">
      <c r="A533" s="338"/>
    </row>
    <row r="534" spans="1:1" ht="15" customHeight="1" x14ac:dyDescent="0.25">
      <c r="A534" s="338"/>
    </row>
    <row r="535" spans="1:1" ht="15" customHeight="1" x14ac:dyDescent="0.25">
      <c r="A535" s="338"/>
    </row>
    <row r="536" spans="1:1" ht="15" customHeight="1" x14ac:dyDescent="0.25">
      <c r="A536" s="338"/>
    </row>
    <row r="537" spans="1:1" ht="15" customHeight="1" x14ac:dyDescent="0.25">
      <c r="A537" s="338"/>
    </row>
    <row r="538" spans="1:1" ht="15" customHeight="1" x14ac:dyDescent="0.25">
      <c r="A538" s="338"/>
    </row>
    <row r="539" spans="1:1" ht="15" customHeight="1" x14ac:dyDescent="0.25">
      <c r="A539" s="338"/>
    </row>
    <row r="540" spans="1:1" ht="15" customHeight="1" x14ac:dyDescent="0.25">
      <c r="A540" s="338"/>
    </row>
    <row r="541" spans="1:1" ht="15" customHeight="1" x14ac:dyDescent="0.25">
      <c r="A541" s="338"/>
    </row>
    <row r="542" spans="1:1" ht="15" customHeight="1" x14ac:dyDescent="0.25">
      <c r="A542" s="338"/>
    </row>
    <row r="543" spans="1:1" ht="15" customHeight="1" x14ac:dyDescent="0.25">
      <c r="A543" s="338"/>
    </row>
    <row r="544" spans="1:1" ht="15" customHeight="1" x14ac:dyDescent="0.25">
      <c r="A544" s="338"/>
    </row>
    <row r="545" spans="1:1" ht="15" customHeight="1" x14ac:dyDescent="0.25">
      <c r="A545" s="338"/>
    </row>
    <row r="546" spans="1:1" ht="15" customHeight="1" x14ac:dyDescent="0.25">
      <c r="A546" s="338"/>
    </row>
    <row r="547" spans="1:1" ht="15" customHeight="1" x14ac:dyDescent="0.25">
      <c r="A547" s="338"/>
    </row>
    <row r="548" spans="1:1" ht="15" customHeight="1" x14ac:dyDescent="0.25">
      <c r="A548" s="338"/>
    </row>
    <row r="549" spans="1:1" ht="15" customHeight="1" x14ac:dyDescent="0.25">
      <c r="A549" s="338"/>
    </row>
    <row r="550" spans="1:1" ht="15" customHeight="1" x14ac:dyDescent="0.25">
      <c r="A550" s="338"/>
    </row>
    <row r="551" spans="1:1" ht="15" customHeight="1" x14ac:dyDescent="0.25">
      <c r="A551" s="338"/>
    </row>
    <row r="552" spans="1:1" ht="15" customHeight="1" x14ac:dyDescent="0.25">
      <c r="A552" s="338"/>
    </row>
    <row r="553" spans="1:1" ht="15" customHeight="1" x14ac:dyDescent="0.25">
      <c r="A553" s="338"/>
    </row>
    <row r="554" spans="1:1" ht="15" customHeight="1" x14ac:dyDescent="0.25">
      <c r="A554" s="338"/>
    </row>
    <row r="555" spans="1:1" ht="15" customHeight="1" x14ac:dyDescent="0.25">
      <c r="A555" s="338"/>
    </row>
    <row r="556" spans="1:1" ht="15" customHeight="1" x14ac:dyDescent="0.25">
      <c r="A556" s="338"/>
    </row>
    <row r="557" spans="1:1" ht="15" customHeight="1" x14ac:dyDescent="0.25">
      <c r="A557" s="338"/>
    </row>
    <row r="558" spans="1:1" ht="15" customHeight="1" x14ac:dyDescent="0.25">
      <c r="A558" s="338"/>
    </row>
    <row r="559" spans="1:1" ht="15" customHeight="1" x14ac:dyDescent="0.25">
      <c r="A559" s="338"/>
    </row>
    <row r="560" spans="1:1" ht="15" customHeight="1" x14ac:dyDescent="0.25">
      <c r="A560" s="338"/>
    </row>
    <row r="561" spans="1:1" ht="15" customHeight="1" x14ac:dyDescent="0.25">
      <c r="A561" s="338"/>
    </row>
    <row r="562" spans="1:1" ht="15" customHeight="1" x14ac:dyDescent="0.25">
      <c r="A562" s="338"/>
    </row>
    <row r="563" spans="1:1" ht="15" customHeight="1" x14ac:dyDescent="0.25">
      <c r="A563" s="338"/>
    </row>
    <row r="564" spans="1:1" ht="15" customHeight="1" x14ac:dyDescent="0.25">
      <c r="A564" s="338"/>
    </row>
    <row r="565" spans="1:1" ht="15" customHeight="1" x14ac:dyDescent="0.25">
      <c r="A565" s="338"/>
    </row>
    <row r="566" spans="1:1" ht="15" customHeight="1" x14ac:dyDescent="0.25">
      <c r="A566" s="338"/>
    </row>
    <row r="567" spans="1:1" ht="15" customHeight="1" x14ac:dyDescent="0.25">
      <c r="A567" s="338"/>
    </row>
    <row r="568" spans="1:1" ht="15" customHeight="1" x14ac:dyDescent="0.25">
      <c r="A568" s="338"/>
    </row>
    <row r="569" spans="1:1" ht="15" customHeight="1" x14ac:dyDescent="0.25">
      <c r="A569" s="338"/>
    </row>
    <row r="570" spans="1:1" ht="15" customHeight="1" x14ac:dyDescent="0.25">
      <c r="A570" s="338"/>
    </row>
    <row r="571" spans="1:1" ht="15" customHeight="1" x14ac:dyDescent="0.25">
      <c r="A571" s="338"/>
    </row>
    <row r="572" spans="1:1" ht="15" customHeight="1" x14ac:dyDescent="0.25">
      <c r="A572" s="338"/>
    </row>
    <row r="573" spans="1:1" ht="15" customHeight="1" x14ac:dyDescent="0.25">
      <c r="A573" s="338"/>
    </row>
    <row r="574" spans="1:1" ht="15" customHeight="1" x14ac:dyDescent="0.25">
      <c r="A574" s="338"/>
    </row>
    <row r="575" spans="1:1" ht="15" customHeight="1" x14ac:dyDescent="0.25">
      <c r="A575" s="338"/>
    </row>
    <row r="576" spans="1:1" ht="15" customHeight="1" x14ac:dyDescent="0.25">
      <c r="A576" s="338"/>
    </row>
    <row r="577" spans="1:1" ht="15" customHeight="1" x14ac:dyDescent="0.25">
      <c r="A577" s="338"/>
    </row>
    <row r="578" spans="1:1" ht="15" customHeight="1" x14ac:dyDescent="0.25">
      <c r="A578" s="338"/>
    </row>
    <row r="579" spans="1:1" ht="15" customHeight="1" x14ac:dyDescent="0.25">
      <c r="A579" s="338"/>
    </row>
    <row r="580" spans="1:1" ht="15" customHeight="1" x14ac:dyDescent="0.25">
      <c r="A580" s="338"/>
    </row>
    <row r="581" spans="1:1" ht="15" customHeight="1" x14ac:dyDescent="0.25">
      <c r="A581" s="338"/>
    </row>
  </sheetData>
  <mergeCells count="5">
    <mergeCell ref="E1:I1"/>
    <mergeCell ref="E2:I2"/>
    <mergeCell ref="E3:I3"/>
    <mergeCell ref="L9:M9"/>
    <mergeCell ref="L10:M10"/>
  </mergeCells>
  <printOptions horizontalCentered="1"/>
  <pageMargins left="0.24" right="0.26" top="0.5" bottom="0.75" header="0.5" footer="0.5"/>
  <pageSetup scale="76" orientation="landscape" r:id="rId1"/>
  <headerFooter alignWithMargins="0">
    <oddFooter>&amp;L&amp;"Comic Sans MS,Regular"&amp;8&amp;F    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Z581"/>
  <sheetViews>
    <sheetView topLeftCell="A19" workbookViewId="0">
      <selection activeCell="D20" sqref="D20"/>
    </sheetView>
  </sheetViews>
  <sheetFormatPr defaultColWidth="9.109375" defaultRowHeight="15" customHeight="1" x14ac:dyDescent="0.25"/>
  <cols>
    <col min="1" max="1" width="5.6640625" style="15" customWidth="1"/>
    <col min="2" max="2" width="6.88671875" style="4" customWidth="1"/>
    <col min="3" max="3" width="11" style="4" customWidth="1"/>
    <col min="4" max="4" width="11.88671875" style="4" customWidth="1"/>
    <col min="5" max="5" width="10.44140625" style="4" customWidth="1"/>
    <col min="6" max="6" width="10.33203125" style="4" customWidth="1"/>
    <col min="7" max="8" width="10.109375" style="4" customWidth="1"/>
    <col min="9" max="9" width="10.5546875" style="4" customWidth="1"/>
    <col min="10" max="10" width="11.44140625" style="4" customWidth="1"/>
    <col min="11" max="12" width="11" style="4" customWidth="1"/>
    <col min="13" max="13" width="12" style="4" customWidth="1"/>
    <col min="14" max="14" width="11" style="4" customWidth="1"/>
    <col min="15" max="15" width="10.6640625" style="4" customWidth="1"/>
    <col min="16" max="22" width="9.109375" style="4"/>
    <col min="23" max="23" width="9.33203125" style="4" customWidth="1"/>
    <col min="24" max="25" width="7" style="4" customWidth="1"/>
    <col min="26" max="26" width="5.109375" style="4" customWidth="1"/>
    <col min="27" max="16384" width="9.109375" style="4"/>
  </cols>
  <sheetData>
    <row r="1" spans="1:26" ht="15" customHeight="1" x14ac:dyDescent="0.25">
      <c r="A1" s="111" t="str">
        <f>+'[1]Project Costs'!A6</f>
        <v>Parish or school Name:</v>
      </c>
      <c r="B1" s="92"/>
      <c r="C1" s="150"/>
      <c r="D1" s="150"/>
      <c r="E1" s="355" t="str">
        <f>'Project Costs'!E6</f>
        <v xml:space="preserve">Parish </v>
      </c>
      <c r="F1" s="355"/>
      <c r="G1" s="355"/>
      <c r="H1" s="355"/>
      <c r="I1" s="355"/>
      <c r="J1" s="150"/>
      <c r="K1" s="150"/>
      <c r="L1" s="150"/>
      <c r="M1" s="150"/>
      <c r="N1" s="150"/>
      <c r="O1" s="150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</row>
    <row r="2" spans="1:26" ht="15" customHeight="1" x14ac:dyDescent="0.25">
      <c r="A2" s="111" t="str">
        <f>+'[1]Project Costs'!A9</f>
        <v>Date of Proposal:</v>
      </c>
      <c r="B2" s="92"/>
      <c r="C2" s="150"/>
      <c r="D2" s="150"/>
      <c r="E2" s="354">
        <f>'Project Costs'!E9</f>
        <v>46276</v>
      </c>
      <c r="F2" s="354"/>
      <c r="G2" s="354"/>
      <c r="H2" s="354"/>
      <c r="I2" s="354"/>
      <c r="J2" s="150"/>
      <c r="K2" s="150"/>
      <c r="L2" s="150"/>
      <c r="M2" s="150"/>
      <c r="N2" s="150"/>
      <c r="O2" s="150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</row>
    <row r="3" spans="1:26" ht="15" customHeight="1" x14ac:dyDescent="0.25">
      <c r="A3" s="153" t="s">
        <v>109</v>
      </c>
      <c r="B3" s="92"/>
      <c r="C3" s="150"/>
      <c r="D3" s="150"/>
      <c r="E3" s="361" t="s">
        <v>162</v>
      </c>
      <c r="F3" s="361"/>
      <c r="G3" s="361"/>
      <c r="H3" s="361"/>
      <c r="I3" s="361"/>
      <c r="J3" s="150"/>
      <c r="K3" s="150"/>
      <c r="L3" s="150"/>
      <c r="M3" s="150"/>
      <c r="N3" s="150"/>
      <c r="O3" s="150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</row>
    <row r="4" spans="1:26" s="1" customFormat="1" ht="15" customHeight="1" x14ac:dyDescent="0.25">
      <c r="A4" s="154" t="s">
        <v>110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</row>
    <row r="5" spans="1:26" ht="15" customHeight="1" x14ac:dyDescent="0.25">
      <c r="A5" s="318" t="s">
        <v>111</v>
      </c>
      <c r="B5" s="318"/>
      <c r="C5" s="318"/>
      <c r="D5" s="318"/>
      <c r="E5" s="318"/>
      <c r="F5" s="318"/>
      <c r="G5" s="318"/>
      <c r="H5" s="318"/>
      <c r="I5" s="318"/>
      <c r="J5" s="318"/>
      <c r="K5" s="318"/>
      <c r="L5" s="318"/>
      <c r="M5" s="318"/>
      <c r="N5" s="318"/>
      <c r="O5" s="318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</row>
    <row r="6" spans="1:26" s="15" customFormat="1" ht="15" customHeight="1" x14ac:dyDescent="0.25">
      <c r="A6" s="319">
        <v>1</v>
      </c>
      <c r="B6" s="319">
        <v>2</v>
      </c>
      <c r="C6" s="319">
        <v>3</v>
      </c>
      <c r="D6" s="319">
        <v>4</v>
      </c>
      <c r="E6" s="319">
        <v>5</v>
      </c>
      <c r="F6" s="319">
        <v>6</v>
      </c>
      <c r="G6" s="319">
        <v>7</v>
      </c>
      <c r="H6" s="319">
        <v>8</v>
      </c>
      <c r="I6" s="319">
        <v>9</v>
      </c>
      <c r="J6" s="319">
        <v>10</v>
      </c>
      <c r="K6" s="322" t="s">
        <v>112</v>
      </c>
      <c r="L6" s="319">
        <v>12</v>
      </c>
      <c r="M6" s="319">
        <v>13</v>
      </c>
      <c r="N6" s="322" t="s">
        <v>113</v>
      </c>
      <c r="O6" s="319">
        <v>15</v>
      </c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</row>
    <row r="7" spans="1:26" s="15" customFormat="1" ht="15" customHeight="1" x14ac:dyDescent="0.25">
      <c r="A7" s="156"/>
      <c r="B7" s="156"/>
      <c r="C7" s="156"/>
      <c r="D7" s="156"/>
      <c r="E7" s="156"/>
      <c r="F7" s="156"/>
      <c r="G7" s="156"/>
      <c r="H7" s="156" t="s">
        <v>114</v>
      </c>
      <c r="I7" s="156"/>
      <c r="J7" s="156" t="s">
        <v>115</v>
      </c>
      <c r="K7" s="156" t="s">
        <v>116</v>
      </c>
      <c r="L7" s="155" t="s">
        <v>117</v>
      </c>
      <c r="M7" s="155"/>
      <c r="N7" s="156" t="s">
        <v>118</v>
      </c>
      <c r="O7" s="156"/>
      <c r="P7" s="244"/>
      <c r="Q7" s="244"/>
      <c r="R7" s="244"/>
      <c r="S7" s="244"/>
      <c r="T7" s="244"/>
      <c r="U7" s="244"/>
      <c r="V7" s="244"/>
      <c r="W7" s="244"/>
      <c r="X7" s="244"/>
      <c r="Y7" s="244"/>
      <c r="Z7" s="244"/>
    </row>
    <row r="8" spans="1:26" s="15" customFormat="1" ht="15" customHeight="1" x14ac:dyDescent="0.25">
      <c r="A8" s="156"/>
      <c r="B8" s="156"/>
      <c r="C8" s="156" t="s">
        <v>119</v>
      </c>
      <c r="D8" s="156"/>
      <c r="E8" s="156"/>
      <c r="F8" s="156" t="s">
        <v>120</v>
      </c>
      <c r="G8" s="156"/>
      <c r="H8" s="156" t="s">
        <v>121</v>
      </c>
      <c r="I8" s="324" t="s">
        <v>117</v>
      </c>
      <c r="J8" s="156" t="s">
        <v>122</v>
      </c>
      <c r="K8" s="156" t="s">
        <v>123</v>
      </c>
      <c r="L8" s="156" t="s">
        <v>124</v>
      </c>
      <c r="M8" s="156" t="s">
        <v>125</v>
      </c>
      <c r="N8" s="156" t="s">
        <v>116</v>
      </c>
      <c r="O8" s="156" t="s">
        <v>126</v>
      </c>
      <c r="P8" s="244"/>
      <c r="Q8" s="244"/>
      <c r="R8" s="244"/>
      <c r="S8" s="244"/>
      <c r="T8" s="244"/>
      <c r="U8" s="244"/>
      <c r="V8" s="244"/>
      <c r="W8" s="244"/>
      <c r="X8" s="244"/>
      <c r="Y8" s="244"/>
      <c r="Z8" s="244"/>
    </row>
    <row r="9" spans="1:26" s="15" customFormat="1" ht="15" customHeight="1" x14ac:dyDescent="0.25">
      <c r="A9" s="156" t="s">
        <v>127</v>
      </c>
      <c r="B9" s="156"/>
      <c r="C9" s="156" t="s">
        <v>118</v>
      </c>
      <c r="D9" s="156" t="s">
        <v>128</v>
      </c>
      <c r="E9" s="156" t="s">
        <v>128</v>
      </c>
      <c r="F9" s="156" t="s">
        <v>129</v>
      </c>
      <c r="G9" s="156" t="s">
        <v>120</v>
      </c>
      <c r="H9" s="324" t="s">
        <v>130</v>
      </c>
      <c r="I9" s="156" t="s">
        <v>126</v>
      </c>
      <c r="J9" s="156" t="s">
        <v>131</v>
      </c>
      <c r="K9" s="156" t="s">
        <v>132</v>
      </c>
      <c r="L9" s="357" t="s">
        <v>133</v>
      </c>
      <c r="M9" s="358"/>
      <c r="N9" s="156" t="s">
        <v>134</v>
      </c>
      <c r="O9" s="156" t="s">
        <v>121</v>
      </c>
      <c r="P9" s="244"/>
      <c r="Q9" s="244"/>
      <c r="R9" s="244"/>
      <c r="S9" s="244"/>
      <c r="T9" s="244"/>
      <c r="U9" s="244"/>
      <c r="V9" s="244"/>
      <c r="W9" s="244"/>
      <c r="X9" s="244"/>
      <c r="Y9" s="244"/>
      <c r="Z9" s="244"/>
    </row>
    <row r="10" spans="1:26" s="14" customFormat="1" ht="15" customHeight="1" thickBot="1" x14ac:dyDescent="0.3">
      <c r="A10" s="158" t="s">
        <v>135</v>
      </c>
      <c r="B10" s="158" t="s">
        <v>136</v>
      </c>
      <c r="C10" s="158" t="s">
        <v>116</v>
      </c>
      <c r="D10" s="158" t="s">
        <v>137</v>
      </c>
      <c r="E10" s="158" t="s">
        <v>138</v>
      </c>
      <c r="F10" s="158" t="s">
        <v>122</v>
      </c>
      <c r="G10" s="158" t="s">
        <v>138</v>
      </c>
      <c r="H10" s="160" t="s">
        <v>122</v>
      </c>
      <c r="I10" s="158" t="s">
        <v>139</v>
      </c>
      <c r="J10" s="158" t="s">
        <v>140</v>
      </c>
      <c r="K10" s="158" t="s">
        <v>122</v>
      </c>
      <c r="L10" s="359" t="s">
        <v>141</v>
      </c>
      <c r="M10" s="360"/>
      <c r="N10" s="158" t="s">
        <v>122</v>
      </c>
      <c r="O10" s="158" t="s">
        <v>116</v>
      </c>
      <c r="P10" s="326"/>
      <c r="Q10" s="326"/>
      <c r="R10" s="326"/>
      <c r="S10" s="326"/>
      <c r="T10" s="326"/>
      <c r="U10" s="326"/>
      <c r="V10" s="326"/>
      <c r="W10" s="326"/>
      <c r="X10" s="326"/>
      <c r="Y10" s="326"/>
      <c r="Z10" s="326"/>
    </row>
    <row r="11" spans="1:26" ht="15" customHeight="1" thickTop="1" x14ac:dyDescent="0.25">
      <c r="A11" s="161"/>
      <c r="B11" s="327"/>
      <c r="C11" s="328"/>
      <c r="D11" s="328"/>
      <c r="E11" s="328"/>
      <c r="F11" s="328"/>
      <c r="G11" s="328"/>
      <c r="H11" s="328"/>
      <c r="I11" s="328"/>
      <c r="J11" s="328"/>
      <c r="K11" s="328"/>
      <c r="L11" s="328"/>
      <c r="M11" s="328"/>
      <c r="N11" s="328"/>
      <c r="O11" s="328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</row>
    <row r="12" spans="1:26" ht="15" customHeight="1" x14ac:dyDescent="0.25">
      <c r="A12" s="161" t="s">
        <v>142</v>
      </c>
      <c r="B12" s="327">
        <v>4</v>
      </c>
      <c r="C12" s="330">
        <f>'Parish Cash Flow'!C12+'School Cash Flow'!C12</f>
        <v>0</v>
      </c>
      <c r="D12" s="328">
        <f>+'School Cash Flow'!D12+'Parish Cash Flow'!D12</f>
        <v>0</v>
      </c>
      <c r="E12" s="328">
        <f>+'School Cash Flow'!E12+'Parish Cash Flow'!E12</f>
        <v>0</v>
      </c>
      <c r="F12" s="328">
        <f>+'School Cash Flow'!F12+'Parish Cash Flow'!F12</f>
        <v>0</v>
      </c>
      <c r="G12" s="328">
        <f>+'School Cash Flow'!G12+'Parish Cash Flow'!G12</f>
        <v>0</v>
      </c>
      <c r="H12" s="328">
        <f>+'School Cash Flow'!H12+'Parish Cash Flow'!H12</f>
        <v>0</v>
      </c>
      <c r="I12" s="328">
        <f>+'School Cash Flow'!I12+'Parish Cash Flow'!I12</f>
        <v>0</v>
      </c>
      <c r="J12" s="328">
        <f>+'School Cash Flow'!J12+'Parish Cash Flow'!J12</f>
        <v>0</v>
      </c>
      <c r="K12" s="328">
        <f>+C12+D12-E12+F12+I12-J12-G12-H12</f>
        <v>0</v>
      </c>
      <c r="L12" s="328">
        <f>+'School Cash Flow'!L12+'Parish Cash Flow'!L12</f>
        <v>0</v>
      </c>
      <c r="M12" s="328">
        <f>+'School Cash Flow'!M12+'Parish Cash Flow'!M12</f>
        <v>0</v>
      </c>
      <c r="N12" s="328">
        <f>+K12-L12-M12</f>
        <v>0</v>
      </c>
      <c r="O12" s="328">
        <f>+'School Cash Flow'!O12+'Parish Cash Flow'!O12</f>
        <v>0</v>
      </c>
      <c r="P12" s="57"/>
      <c r="Q12" s="57"/>
      <c r="R12" s="57"/>
      <c r="S12" s="57"/>
      <c r="T12" s="57"/>
      <c r="U12" s="57"/>
      <c r="V12" s="57"/>
      <c r="W12" s="334"/>
      <c r="X12" s="57"/>
      <c r="Y12" s="57"/>
      <c r="Z12" s="57"/>
    </row>
    <row r="13" spans="1:26" ht="15" customHeight="1" x14ac:dyDescent="0.25">
      <c r="A13" s="161" t="s">
        <v>143</v>
      </c>
      <c r="B13" s="327">
        <v>1</v>
      </c>
      <c r="C13" s="333">
        <f>+N12</f>
        <v>0</v>
      </c>
      <c r="D13" s="328">
        <f>+'School Cash Flow'!D13+'Parish Cash Flow'!D13</f>
        <v>0</v>
      </c>
      <c r="E13" s="328">
        <f>+'School Cash Flow'!E13+'Parish Cash Flow'!E13</f>
        <v>0</v>
      </c>
      <c r="F13" s="328">
        <f>+'School Cash Flow'!F13+'Parish Cash Flow'!F13</f>
        <v>0</v>
      </c>
      <c r="G13" s="328">
        <f>+'School Cash Flow'!G13+'Parish Cash Flow'!G13</f>
        <v>0</v>
      </c>
      <c r="H13" s="328">
        <f>+'School Cash Flow'!H13+'Parish Cash Flow'!H13</f>
        <v>0</v>
      </c>
      <c r="I13" s="328">
        <f>+'School Cash Flow'!I13+'Parish Cash Flow'!I13</f>
        <v>0</v>
      </c>
      <c r="J13" s="328">
        <f>+'School Cash Flow'!J13+'Parish Cash Flow'!J13</f>
        <v>0</v>
      </c>
      <c r="K13" s="328">
        <f>+C13+D13-E13+F13+I13-J13-G13-H13</f>
        <v>0</v>
      </c>
      <c r="L13" s="328">
        <f>+'School Cash Flow'!L13+'Parish Cash Flow'!L13</f>
        <v>0</v>
      </c>
      <c r="M13" s="328">
        <f>+'School Cash Flow'!M13+'Parish Cash Flow'!M13</f>
        <v>0</v>
      </c>
      <c r="N13" s="328">
        <f>+K13-L13-M13</f>
        <v>0</v>
      </c>
      <c r="O13" s="333">
        <f t="shared" ref="O13:O74" si="0">+O12+I13-M13</f>
        <v>0</v>
      </c>
      <c r="P13" s="57"/>
      <c r="Q13" s="57"/>
      <c r="R13" s="57"/>
      <c r="S13" s="57"/>
      <c r="T13" s="57"/>
      <c r="U13" s="57"/>
      <c r="V13" s="57"/>
      <c r="W13" s="334"/>
      <c r="X13" s="334"/>
      <c r="Y13" s="334"/>
      <c r="Z13" s="334"/>
    </row>
    <row r="14" spans="1:26" ht="15" customHeight="1" x14ac:dyDescent="0.25">
      <c r="A14" s="161"/>
      <c r="B14" s="327">
        <v>2</v>
      </c>
      <c r="C14" s="333">
        <f>+N13</f>
        <v>0</v>
      </c>
      <c r="D14" s="328">
        <f>+'School Cash Flow'!D14+'Parish Cash Flow'!D14</f>
        <v>0</v>
      </c>
      <c r="E14" s="328">
        <f>+'School Cash Flow'!E14+'Parish Cash Flow'!E14</f>
        <v>0</v>
      </c>
      <c r="F14" s="328">
        <f>+'School Cash Flow'!F14+'Parish Cash Flow'!F14</f>
        <v>0</v>
      </c>
      <c r="G14" s="328">
        <f>+'School Cash Flow'!G14+'Parish Cash Flow'!G14</f>
        <v>0</v>
      </c>
      <c r="H14" s="328">
        <f>+'School Cash Flow'!H14+'Parish Cash Flow'!H14</f>
        <v>0</v>
      </c>
      <c r="I14" s="328">
        <f>+'School Cash Flow'!I14+'Parish Cash Flow'!I14</f>
        <v>0</v>
      </c>
      <c r="J14" s="328">
        <f>+'School Cash Flow'!J14+'Parish Cash Flow'!J14</f>
        <v>0</v>
      </c>
      <c r="K14" s="328">
        <f t="shared" ref="K14:K74" si="1">+C14+D14-E14+F14+I14-J14-G14-H14</f>
        <v>0</v>
      </c>
      <c r="L14" s="328">
        <f>+'School Cash Flow'!L14+'Parish Cash Flow'!L14</f>
        <v>0</v>
      </c>
      <c r="M14" s="328">
        <f>+'School Cash Flow'!M14+'Parish Cash Flow'!M14</f>
        <v>0</v>
      </c>
      <c r="N14" s="328">
        <f>+K14-L14-M14</f>
        <v>0</v>
      </c>
      <c r="O14" s="333">
        <f t="shared" si="0"/>
        <v>0</v>
      </c>
      <c r="P14" s="57"/>
      <c r="Q14" s="57"/>
      <c r="R14" s="57"/>
      <c r="S14" s="57"/>
      <c r="T14" s="57"/>
      <c r="U14" s="57"/>
      <c r="V14" s="57"/>
      <c r="W14" s="334"/>
      <c r="X14" s="334"/>
      <c r="Y14" s="334"/>
      <c r="Z14" s="334"/>
    </row>
    <row r="15" spans="1:26" ht="15" customHeight="1" x14ac:dyDescent="0.25">
      <c r="A15" s="161"/>
      <c r="B15" s="327">
        <v>3</v>
      </c>
      <c r="C15" s="333">
        <f>+N14</f>
        <v>0</v>
      </c>
      <c r="D15" s="328">
        <f>+'School Cash Flow'!D15+'Parish Cash Flow'!D15</f>
        <v>0</v>
      </c>
      <c r="E15" s="328">
        <f>+'School Cash Flow'!E15+'Parish Cash Flow'!E15</f>
        <v>0</v>
      </c>
      <c r="F15" s="328">
        <f>+'School Cash Flow'!F15+'Parish Cash Flow'!F15</f>
        <v>0</v>
      </c>
      <c r="G15" s="328">
        <f>+'School Cash Flow'!G15+'Parish Cash Flow'!G15</f>
        <v>0</v>
      </c>
      <c r="H15" s="328">
        <f>+'School Cash Flow'!H15+'Parish Cash Flow'!H15</f>
        <v>0</v>
      </c>
      <c r="I15" s="328">
        <f>+'School Cash Flow'!I15+'Parish Cash Flow'!I15</f>
        <v>0</v>
      </c>
      <c r="J15" s="328">
        <f>+'School Cash Flow'!J15+'Parish Cash Flow'!J15</f>
        <v>0</v>
      </c>
      <c r="K15" s="328">
        <f t="shared" si="1"/>
        <v>0</v>
      </c>
      <c r="L15" s="328">
        <f>+'School Cash Flow'!L15+'Parish Cash Flow'!L15</f>
        <v>0</v>
      </c>
      <c r="M15" s="328">
        <f>+'School Cash Flow'!M15+'Parish Cash Flow'!M15</f>
        <v>0</v>
      </c>
      <c r="N15" s="328">
        <f>+K15-L15-M15</f>
        <v>0</v>
      </c>
      <c r="O15" s="333">
        <f t="shared" si="0"/>
        <v>0</v>
      </c>
      <c r="P15" s="57"/>
      <c r="Q15" s="57"/>
      <c r="R15" s="57"/>
      <c r="S15" s="57"/>
      <c r="T15" s="57"/>
      <c r="U15" s="57"/>
      <c r="V15" s="57"/>
      <c r="W15" s="334"/>
      <c r="X15" s="334"/>
      <c r="Y15" s="334"/>
      <c r="Z15" s="334"/>
    </row>
    <row r="16" spans="1:26" ht="15" customHeight="1" x14ac:dyDescent="0.25">
      <c r="A16" s="161"/>
      <c r="B16" s="327">
        <v>4</v>
      </c>
      <c r="C16" s="333">
        <f t="shared" ref="C16:C74" si="2">+N15</f>
        <v>0</v>
      </c>
      <c r="D16" s="328">
        <f>+'School Cash Flow'!D16+'Parish Cash Flow'!D16</f>
        <v>0</v>
      </c>
      <c r="E16" s="328">
        <f>+'School Cash Flow'!E16+'Parish Cash Flow'!E16</f>
        <v>0</v>
      </c>
      <c r="F16" s="328">
        <f>+'School Cash Flow'!F16+'Parish Cash Flow'!F16</f>
        <v>0</v>
      </c>
      <c r="G16" s="328">
        <f>+'School Cash Flow'!G16+'Parish Cash Flow'!G16</f>
        <v>0</v>
      </c>
      <c r="H16" s="328">
        <f>+'School Cash Flow'!H16+'Parish Cash Flow'!H16</f>
        <v>0</v>
      </c>
      <c r="I16" s="328">
        <f>+'School Cash Flow'!I16+'Parish Cash Flow'!I16</f>
        <v>0</v>
      </c>
      <c r="J16" s="328">
        <f>+'School Cash Flow'!J16+'Parish Cash Flow'!J16</f>
        <v>0</v>
      </c>
      <c r="K16" s="328">
        <f t="shared" si="1"/>
        <v>0</v>
      </c>
      <c r="L16" s="328">
        <f>+'School Cash Flow'!L16+'Parish Cash Flow'!L16</f>
        <v>0</v>
      </c>
      <c r="M16" s="328">
        <f>+'School Cash Flow'!M16+'Parish Cash Flow'!M16</f>
        <v>0</v>
      </c>
      <c r="N16" s="328">
        <f t="shared" ref="N16:N74" si="3">+K16-L16-M16</f>
        <v>0</v>
      </c>
      <c r="O16" s="333">
        <f t="shared" si="0"/>
        <v>0</v>
      </c>
      <c r="P16" s="334"/>
      <c r="Q16" s="57"/>
      <c r="R16" s="57"/>
      <c r="S16" s="57"/>
      <c r="T16" s="57"/>
      <c r="U16" s="57"/>
      <c r="V16" s="57"/>
      <c r="W16" s="334"/>
      <c r="X16" s="334"/>
      <c r="Y16" s="336"/>
      <c r="Z16" s="334"/>
    </row>
    <row r="17" spans="1:26" ht="15" customHeight="1" x14ac:dyDescent="0.25">
      <c r="A17" s="161" t="s">
        <v>144</v>
      </c>
      <c r="B17" s="327">
        <v>1</v>
      </c>
      <c r="C17" s="333">
        <f t="shared" si="2"/>
        <v>0</v>
      </c>
      <c r="D17" s="328">
        <f>+'School Cash Flow'!D17+'Parish Cash Flow'!D17</f>
        <v>0</v>
      </c>
      <c r="E17" s="328">
        <f>+'School Cash Flow'!E17+'Parish Cash Flow'!E17</f>
        <v>0</v>
      </c>
      <c r="F17" s="328">
        <f>+'School Cash Flow'!F17+'Parish Cash Flow'!F17</f>
        <v>0</v>
      </c>
      <c r="G17" s="328">
        <f>+'School Cash Flow'!G17+'Parish Cash Flow'!G17</f>
        <v>0</v>
      </c>
      <c r="H17" s="328">
        <f>+'School Cash Flow'!H17+'Parish Cash Flow'!H17</f>
        <v>0</v>
      </c>
      <c r="I17" s="328">
        <f>+'School Cash Flow'!I17+'Parish Cash Flow'!I17</f>
        <v>0</v>
      </c>
      <c r="J17" s="328">
        <f>+'School Cash Flow'!J17+'Parish Cash Flow'!J17</f>
        <v>0</v>
      </c>
      <c r="K17" s="328">
        <f t="shared" si="1"/>
        <v>0</v>
      </c>
      <c r="L17" s="328">
        <f>+'School Cash Flow'!L17+'Parish Cash Flow'!L17</f>
        <v>-7.4050980108216942E-8</v>
      </c>
      <c r="M17" s="328">
        <f>+'School Cash Flow'!M17+'Parish Cash Flow'!M17</f>
        <v>2.2264688748386322E-5</v>
      </c>
      <c r="N17" s="328">
        <f t="shared" si="3"/>
        <v>-2.2190637768278106E-5</v>
      </c>
      <c r="O17" s="333">
        <f t="shared" si="0"/>
        <v>-2.2264688748386322E-5</v>
      </c>
      <c r="P17" s="57"/>
      <c r="Q17" s="57"/>
      <c r="R17" s="57"/>
      <c r="S17" s="57"/>
      <c r="T17" s="57"/>
      <c r="U17" s="57"/>
      <c r="V17" s="57"/>
      <c r="W17" s="334"/>
      <c r="X17" s="334"/>
      <c r="Y17" s="334"/>
      <c r="Z17" s="334"/>
    </row>
    <row r="18" spans="1:26" ht="15" customHeight="1" x14ac:dyDescent="0.25">
      <c r="A18" s="161"/>
      <c r="B18" s="327">
        <v>2</v>
      </c>
      <c r="C18" s="333">
        <f t="shared" si="2"/>
        <v>-2.2190637768278106E-5</v>
      </c>
      <c r="D18" s="328">
        <f>+'School Cash Flow'!D18+'Parish Cash Flow'!D18</f>
        <v>0</v>
      </c>
      <c r="E18" s="328">
        <f>+'School Cash Flow'!E18+'Parish Cash Flow'!E18</f>
        <v>0</v>
      </c>
      <c r="F18" s="328">
        <f>+'School Cash Flow'!F18+'Parish Cash Flow'!F18</f>
        <v>0</v>
      </c>
      <c r="G18" s="328">
        <f>+'School Cash Flow'!G18+'Parish Cash Flow'!G18</f>
        <v>0</v>
      </c>
      <c r="H18" s="328">
        <f>+'School Cash Flow'!H18+'Parish Cash Flow'!H18</f>
        <v>0</v>
      </c>
      <c r="I18" s="328">
        <f>+'School Cash Flow'!I18+'Parish Cash Flow'!I18</f>
        <v>0</v>
      </c>
      <c r="J18" s="328">
        <f>+'School Cash Flow'!J18+'Parish Cash Flow'!J18</f>
        <v>0</v>
      </c>
      <c r="K18" s="328">
        <f t="shared" si="1"/>
        <v>-2.2190637768278106E-5</v>
      </c>
      <c r="L18" s="328">
        <f>+'School Cash Flow'!L18+'Parish Cash Flow'!L18</f>
        <v>-2.9744084850179487E-7</v>
      </c>
      <c r="M18" s="328">
        <f>+'School Cash Flow'!M18+'Parish Cash Flow'!M18</f>
        <v>2.2488078616779897E-5</v>
      </c>
      <c r="N18" s="328">
        <f t="shared" si="3"/>
        <v>-4.4381275536556212E-5</v>
      </c>
      <c r="O18" s="333">
        <f t="shared" si="0"/>
        <v>-4.4752767365166223E-5</v>
      </c>
      <c r="P18" s="57"/>
      <c r="Q18" s="57"/>
      <c r="R18" s="57"/>
      <c r="S18" s="57"/>
      <c r="T18" s="57"/>
      <c r="U18" s="57"/>
      <c r="V18" s="57"/>
      <c r="W18" s="334"/>
      <c r="X18" s="334"/>
      <c r="Y18" s="334"/>
      <c r="Z18" s="334"/>
    </row>
    <row r="19" spans="1:26" ht="15" customHeight="1" x14ac:dyDescent="0.25">
      <c r="A19" s="161"/>
      <c r="B19" s="327">
        <v>3</v>
      </c>
      <c r="C19" s="333">
        <f>+N18</f>
        <v>-4.4381275536556212E-5</v>
      </c>
      <c r="D19" s="328">
        <f>+'School Cash Flow'!D19+'Parish Cash Flow'!D19</f>
        <v>0</v>
      </c>
      <c r="E19" s="328">
        <f>+'School Cash Flow'!E19+'Parish Cash Flow'!E19</f>
        <v>0</v>
      </c>
      <c r="F19" s="328">
        <f>+'School Cash Flow'!F19+'Parish Cash Flow'!F19</f>
        <v>0</v>
      </c>
      <c r="G19" s="328">
        <f>+'School Cash Flow'!G19+'Parish Cash Flow'!G19</f>
        <v>0</v>
      </c>
      <c r="H19" s="328">
        <f>+'School Cash Flow'!H19+'Parish Cash Flow'!H19</f>
        <v>0</v>
      </c>
      <c r="I19" s="328">
        <f>+'School Cash Flow'!I19+'Parish Cash Flow'!I19</f>
        <v>0</v>
      </c>
      <c r="J19" s="328">
        <f>+'School Cash Flow'!J19+'Parish Cash Flow'!J19</f>
        <v>0</v>
      </c>
      <c r="K19" s="328">
        <f t="shared" si="1"/>
        <v>-4.4381275536556212E-5</v>
      </c>
      <c r="L19" s="328">
        <f>+'School Cash Flow'!L19+'Parish Cash Flow'!L19</f>
        <v>-5.2307207018195382E-7</v>
      </c>
      <c r="M19" s="328">
        <f>+'School Cash Flow'!M19+'Parish Cash Flow'!M19</f>
        <v>2.2713709838460059E-5</v>
      </c>
      <c r="N19" s="328">
        <f t="shared" si="3"/>
        <v>-6.6571913304834318E-5</v>
      </c>
      <c r="O19" s="333">
        <f t="shared" si="0"/>
        <v>-6.7466477203626286E-5</v>
      </c>
      <c r="P19" s="57"/>
      <c r="Q19" s="57"/>
      <c r="R19" s="57"/>
      <c r="S19" s="57"/>
      <c r="T19" s="57"/>
      <c r="U19" s="57"/>
      <c r="V19" s="57"/>
      <c r="W19" s="334"/>
      <c r="X19" s="334"/>
      <c r="Y19" s="334"/>
      <c r="Z19" s="334"/>
    </row>
    <row r="20" spans="1:26" ht="15" customHeight="1" x14ac:dyDescent="0.25">
      <c r="A20" s="161"/>
      <c r="B20" s="327">
        <v>4</v>
      </c>
      <c r="C20" s="333">
        <f t="shared" si="2"/>
        <v>-6.6571913304834318E-5</v>
      </c>
      <c r="D20" s="328">
        <f>+'School Cash Flow'!D20+'Parish Cash Flow'!D20</f>
        <v>0</v>
      </c>
      <c r="E20" s="328">
        <f>+'School Cash Flow'!E20+'Parish Cash Flow'!E20</f>
        <v>0</v>
      </c>
      <c r="F20" s="328">
        <f>+'School Cash Flow'!F20+'Parish Cash Flow'!F20</f>
        <v>0</v>
      </c>
      <c r="G20" s="328">
        <f>+'School Cash Flow'!G20+'Parish Cash Flow'!G20</f>
        <v>0</v>
      </c>
      <c r="H20" s="328">
        <f>+'School Cash Flow'!H20+'Parish Cash Flow'!H20</f>
        <v>0</v>
      </c>
      <c r="I20" s="328">
        <f>+'School Cash Flow'!I20+'Parish Cash Flow'!I20</f>
        <v>0</v>
      </c>
      <c r="J20" s="328">
        <f>+'School Cash Flow'!J20+'Parish Cash Flow'!J20</f>
        <v>0</v>
      </c>
      <c r="K20" s="328">
        <f t="shared" si="1"/>
        <v>-6.6571913304834318E-5</v>
      </c>
      <c r="L20" s="328">
        <f>+'School Cash Flow'!L20+'Parish Cash Flow'!L20</f>
        <v>-7.5096713347634908E-7</v>
      </c>
      <c r="M20" s="328">
        <f>+'School Cash Flow'!M20+'Parish Cash Flow'!M20</f>
        <v>2.2941604901754452E-5</v>
      </c>
      <c r="N20" s="328">
        <f t="shared" si="3"/>
        <v>-8.8762551073112424E-5</v>
      </c>
      <c r="O20" s="333">
        <f t="shared" si="0"/>
        <v>-9.0408082105380741E-5</v>
      </c>
      <c r="P20" s="334"/>
      <c r="Q20" s="57"/>
      <c r="R20" s="57"/>
      <c r="S20" s="57"/>
      <c r="T20" s="57"/>
      <c r="U20" s="57"/>
      <c r="V20" s="57"/>
      <c r="W20" s="334"/>
      <c r="X20" s="334"/>
      <c r="Y20" s="336"/>
      <c r="Z20" s="334"/>
    </row>
    <row r="21" spans="1:26" ht="15" customHeight="1" x14ac:dyDescent="0.25">
      <c r="A21" s="161" t="s">
        <v>145</v>
      </c>
      <c r="B21" s="327">
        <v>1</v>
      </c>
      <c r="C21" s="333">
        <f t="shared" si="2"/>
        <v>-8.8762551073112424E-5</v>
      </c>
      <c r="D21" s="328">
        <f>+'School Cash Flow'!D21+'Parish Cash Flow'!D21</f>
        <v>0</v>
      </c>
      <c r="E21" s="328">
        <f>+'School Cash Flow'!E21+'Parish Cash Flow'!E21</f>
        <v>0</v>
      </c>
      <c r="F21" s="328">
        <f>+'School Cash Flow'!F21+'Parish Cash Flow'!F21</f>
        <v>0</v>
      </c>
      <c r="G21" s="328">
        <f>+'School Cash Flow'!G21+'Parish Cash Flow'!G21</f>
        <v>0</v>
      </c>
      <c r="H21" s="328">
        <f>+'School Cash Flow'!H21+'Parish Cash Flow'!H21</f>
        <v>0</v>
      </c>
      <c r="I21" s="328">
        <f>+'School Cash Flow'!I21+'Parish Cash Flow'!I21</f>
        <v>0</v>
      </c>
      <c r="J21" s="328">
        <f>+'School Cash Flow'!J21+'Parish Cash Flow'!J21</f>
        <v>0</v>
      </c>
      <c r="K21" s="328">
        <f t="shared" si="1"/>
        <v>-8.8762551073112424E-5</v>
      </c>
      <c r="L21" s="328">
        <f>+'School Cash Flow'!L21+'Parish Cash Flow'!L21</f>
        <v>-9.8114875234635584E-7</v>
      </c>
      <c r="M21" s="328">
        <f>+'School Cash Flow'!M21+'Parish Cash Flow'!M21</f>
        <v>2.317178652062446E-5</v>
      </c>
      <c r="N21" s="328">
        <f t="shared" si="3"/>
        <v>-1.1095318884139053E-4</v>
      </c>
      <c r="O21" s="333">
        <f t="shared" si="0"/>
        <v>-1.1357986862600521E-4</v>
      </c>
      <c r="P21" s="57"/>
      <c r="Q21" s="57"/>
      <c r="R21" s="57"/>
      <c r="S21" s="57"/>
      <c r="T21" s="57"/>
      <c r="U21" s="57"/>
      <c r="V21" s="57"/>
      <c r="W21" s="334"/>
      <c r="X21" s="334"/>
      <c r="Y21" s="334"/>
      <c r="Z21" s="334"/>
    </row>
    <row r="22" spans="1:26" ht="15" customHeight="1" x14ac:dyDescent="0.25">
      <c r="A22" s="161"/>
      <c r="B22" s="327">
        <v>2</v>
      </c>
      <c r="C22" s="333">
        <f t="shared" si="2"/>
        <v>-1.1095318884139053E-4</v>
      </c>
      <c r="D22" s="328">
        <f>+'School Cash Flow'!D22+'Parish Cash Flow'!D22</f>
        <v>0</v>
      </c>
      <c r="E22" s="328">
        <f>+'School Cash Flow'!E22+'Parish Cash Flow'!E22</f>
        <v>0</v>
      </c>
      <c r="F22" s="328">
        <f>+'School Cash Flow'!F22+'Parish Cash Flow'!F22</f>
        <v>0</v>
      </c>
      <c r="G22" s="328">
        <f>+'School Cash Flow'!G22+'Parish Cash Flow'!G22</f>
        <v>0</v>
      </c>
      <c r="H22" s="328">
        <f>+'School Cash Flow'!H22+'Parish Cash Flow'!H22</f>
        <v>0</v>
      </c>
      <c r="I22" s="328">
        <f>+'School Cash Flow'!I22+'Parish Cash Flow'!I22</f>
        <v>0</v>
      </c>
      <c r="J22" s="328">
        <f>+'School Cash Flow'!J22+'Parish Cash Flow'!J22</f>
        <v>0</v>
      </c>
      <c r="K22" s="328">
        <f t="shared" si="1"/>
        <v>-1.1095318884139053E-4</v>
      </c>
      <c r="L22" s="328">
        <f>+'School Cash Flow'!L22+'Parish Cash Flow'!L22</f>
        <v>-1.2136398686509369E-6</v>
      </c>
      <c r="M22" s="328">
        <f>+'School Cash Flow'!M22+'Parish Cash Flow'!M22</f>
        <v>2.3404277636929043E-5</v>
      </c>
      <c r="N22" s="328">
        <f t="shared" si="3"/>
        <v>-1.3314382660966864E-4</v>
      </c>
      <c r="O22" s="333">
        <f t="shared" si="0"/>
        <v>-1.3698414626293426E-4</v>
      </c>
      <c r="P22" s="57"/>
      <c r="Q22" s="57"/>
      <c r="R22" s="57"/>
      <c r="S22" s="57"/>
      <c r="T22" s="57"/>
      <c r="U22" s="57"/>
      <c r="V22" s="57"/>
      <c r="W22" s="334"/>
      <c r="X22" s="334"/>
      <c r="Y22" s="334"/>
      <c r="Z22" s="334"/>
    </row>
    <row r="23" spans="1:26" ht="15" customHeight="1" x14ac:dyDescent="0.25">
      <c r="A23" s="161"/>
      <c r="B23" s="327">
        <v>3</v>
      </c>
      <c r="C23" s="333">
        <f t="shared" si="2"/>
        <v>-1.3314382660966864E-4</v>
      </c>
      <c r="D23" s="328">
        <f>+'School Cash Flow'!D23+'Parish Cash Flow'!D23</f>
        <v>0</v>
      </c>
      <c r="E23" s="328">
        <f>+'School Cash Flow'!E23+'Parish Cash Flow'!E23</f>
        <v>0</v>
      </c>
      <c r="F23" s="328">
        <f>+'School Cash Flow'!F23+'Parish Cash Flow'!F23</f>
        <v>0</v>
      </c>
      <c r="G23" s="328">
        <f>+'School Cash Flow'!G23+'Parish Cash Flow'!G23</f>
        <v>0</v>
      </c>
      <c r="H23" s="328">
        <f>+'School Cash Flow'!H23+'Parish Cash Flow'!H23</f>
        <v>0</v>
      </c>
      <c r="I23" s="328">
        <f>+'School Cash Flow'!I23+'Parish Cash Flow'!I23</f>
        <v>0</v>
      </c>
      <c r="J23" s="328">
        <f>+'School Cash Flow'!J23+'Parish Cash Flow'!J23</f>
        <v>0</v>
      </c>
      <c r="K23" s="328">
        <f t="shared" si="1"/>
        <v>-1.3314382660966864E-4</v>
      </c>
      <c r="L23" s="328">
        <f>+'School Cash Flow'!L23+'Parish Cash Flow'!L23</f>
        <v>-1.4484636544332225E-6</v>
      </c>
      <c r="M23" s="328">
        <f>+'School Cash Flow'!M23+'Parish Cash Flow'!M23</f>
        <v>2.3639101422711323E-5</v>
      </c>
      <c r="N23" s="328">
        <f t="shared" si="3"/>
        <v>-1.5533446437794674E-4</v>
      </c>
      <c r="O23" s="333">
        <f t="shared" si="0"/>
        <v>-1.6062324768564558E-4</v>
      </c>
      <c r="P23" s="57"/>
      <c r="Q23" s="57"/>
      <c r="R23" s="57"/>
      <c r="S23" s="57"/>
      <c r="T23" s="57"/>
      <c r="U23" s="57"/>
      <c r="V23" s="57"/>
      <c r="W23" s="334"/>
      <c r="X23" s="334"/>
      <c r="Y23" s="334"/>
      <c r="Z23" s="334"/>
    </row>
    <row r="24" spans="1:26" ht="15" customHeight="1" x14ac:dyDescent="0.25">
      <c r="A24" s="161"/>
      <c r="B24" s="327">
        <v>4</v>
      </c>
      <c r="C24" s="333">
        <f t="shared" si="2"/>
        <v>-1.5533446437794674E-4</v>
      </c>
      <c r="D24" s="328">
        <f>+'School Cash Flow'!D24+'Parish Cash Flow'!D24</f>
        <v>0</v>
      </c>
      <c r="E24" s="328">
        <f>+'School Cash Flow'!E24+'Parish Cash Flow'!E24</f>
        <v>0</v>
      </c>
      <c r="F24" s="328">
        <f>+'School Cash Flow'!F24+'Parish Cash Flow'!F24</f>
        <v>0</v>
      </c>
      <c r="G24" s="328">
        <f>+'School Cash Flow'!G24+'Parish Cash Flow'!G24</f>
        <v>0</v>
      </c>
      <c r="H24" s="328">
        <f>+'School Cash Flow'!H24+'Parish Cash Flow'!H24</f>
        <v>0</v>
      </c>
      <c r="I24" s="328">
        <f>+'School Cash Flow'!I24+'Parish Cash Flow'!I24</f>
        <v>0</v>
      </c>
      <c r="J24" s="328">
        <f>+'School Cash Flow'!J24+'Parish Cash Flow'!J24</f>
        <v>0</v>
      </c>
      <c r="K24" s="328">
        <f t="shared" si="1"/>
        <v>-1.5533446437794674E-4</v>
      </c>
      <c r="L24" s="328">
        <f>+'School Cash Flow'!L24+'Parish Cash Flow'!L24</f>
        <v>-1.6856435142300345E-6</v>
      </c>
      <c r="M24" s="328">
        <f>+'School Cash Flow'!M24+'Parish Cash Flow'!M24</f>
        <v>2.3876281282508139E-5</v>
      </c>
      <c r="N24" s="328">
        <f t="shared" si="3"/>
        <v>-1.7752510214622485E-4</v>
      </c>
      <c r="O24" s="333">
        <f t="shared" si="0"/>
        <v>-1.8449952896815373E-4</v>
      </c>
      <c r="P24" s="334"/>
      <c r="Q24" s="57"/>
      <c r="R24" s="57"/>
      <c r="S24" s="57"/>
      <c r="T24" s="57"/>
      <c r="U24" s="57"/>
      <c r="V24" s="57"/>
      <c r="W24" s="334"/>
      <c r="X24" s="334"/>
      <c r="Y24" s="336"/>
      <c r="Z24" s="334"/>
    </row>
    <row r="25" spans="1:26" ht="15" customHeight="1" x14ac:dyDescent="0.25">
      <c r="A25" s="161" t="s">
        <v>146</v>
      </c>
      <c r="B25" s="327">
        <v>1</v>
      </c>
      <c r="C25" s="333">
        <f t="shared" si="2"/>
        <v>-1.7752510214622485E-4</v>
      </c>
      <c r="D25" s="328">
        <f>+'School Cash Flow'!D25+'Parish Cash Flow'!D25</f>
        <v>0</v>
      </c>
      <c r="E25" s="328">
        <f>+'School Cash Flow'!E25+'Parish Cash Flow'!E25</f>
        <v>0</v>
      </c>
      <c r="F25" s="328">
        <f>+'School Cash Flow'!F25+'Parish Cash Flow'!F25</f>
        <v>0</v>
      </c>
      <c r="G25" s="328">
        <f>+'School Cash Flow'!G25+'Parish Cash Flow'!G25</f>
        <v>0</v>
      </c>
      <c r="H25" s="328">
        <f>+'School Cash Flow'!H25+'Parish Cash Flow'!H25</f>
        <v>0</v>
      </c>
      <c r="I25" s="328">
        <f>+'School Cash Flow'!I25+'Parish Cash Flow'!I25</f>
        <v>0</v>
      </c>
      <c r="J25" s="328">
        <f>+'School Cash Flow'!J25+'Parish Cash Flow'!J25</f>
        <v>0</v>
      </c>
      <c r="K25" s="328">
        <f t="shared" si="1"/>
        <v>-1.7752510214622485E-4</v>
      </c>
      <c r="L25" s="328">
        <f>+'School Cash Flow'!L25+'Parish Cash Flow'!L25</f>
        <v>-1.9252030874045803E-6</v>
      </c>
      <c r="M25" s="328">
        <f>+'School Cash Flow'!M25+'Parish Cash Flow'!M25</f>
        <v>2.4115840855682682E-5</v>
      </c>
      <c r="N25" s="328">
        <f t="shared" si="3"/>
        <v>-1.9971573991450293E-4</v>
      </c>
      <c r="O25" s="333">
        <f t="shared" si="0"/>
        <v>-2.086153698238364E-4</v>
      </c>
      <c r="P25" s="57"/>
      <c r="Q25" s="57"/>
      <c r="R25" s="57"/>
      <c r="S25" s="57"/>
      <c r="T25" s="57"/>
      <c r="U25" s="57"/>
      <c r="V25" s="57"/>
      <c r="W25" s="334"/>
      <c r="X25" s="334"/>
      <c r="Y25" s="336"/>
      <c r="Z25" s="334"/>
    </row>
    <row r="26" spans="1:26" ht="15" customHeight="1" x14ac:dyDescent="0.25">
      <c r="A26" s="161"/>
      <c r="B26" s="327">
        <v>2</v>
      </c>
      <c r="C26" s="333">
        <f t="shared" si="2"/>
        <v>-1.9971573991450293E-4</v>
      </c>
      <c r="D26" s="328">
        <f>+'School Cash Flow'!D26+'Parish Cash Flow'!D26</f>
        <v>0</v>
      </c>
      <c r="E26" s="328">
        <f>+'School Cash Flow'!E26+'Parish Cash Flow'!E26</f>
        <v>0</v>
      </c>
      <c r="F26" s="328">
        <f>+'School Cash Flow'!F26+'Parish Cash Flow'!F26</f>
        <v>0</v>
      </c>
      <c r="G26" s="328">
        <f>+'School Cash Flow'!G26+'Parish Cash Flow'!G26</f>
        <v>0</v>
      </c>
      <c r="H26" s="328">
        <f>+'School Cash Flow'!H26+'Parish Cash Flow'!H26</f>
        <v>0</v>
      </c>
      <c r="I26" s="328">
        <f>+'School Cash Flow'!I26+'Parish Cash Flow'!I26</f>
        <v>0</v>
      </c>
      <c r="J26" s="328">
        <f>+'School Cash Flow'!J26+'Parish Cash Flow'!J26</f>
        <v>0</v>
      </c>
      <c r="K26" s="328">
        <f t="shared" si="1"/>
        <v>-1.9971573991450293E-4</v>
      </c>
      <c r="L26" s="328">
        <f>+'School Cash Flow'!L26+'Parish Cash Flow'!L26</f>
        <v>-2.1671662505025543E-6</v>
      </c>
      <c r="M26" s="328">
        <f>+'School Cash Flow'!M26+'Parish Cash Flow'!M26</f>
        <v>2.4357804018780659E-5</v>
      </c>
      <c r="N26" s="328">
        <f t="shared" si="3"/>
        <v>-2.2190637768278103E-4</v>
      </c>
      <c r="O26" s="333">
        <f t="shared" si="0"/>
        <v>-2.3297317384261707E-4</v>
      </c>
      <c r="P26" s="57"/>
      <c r="Q26" s="57"/>
      <c r="R26" s="57"/>
      <c r="S26" s="57"/>
      <c r="T26" s="57"/>
      <c r="U26" s="57"/>
      <c r="V26" s="57"/>
      <c r="W26" s="334"/>
      <c r="X26" s="334"/>
      <c r="Y26" s="336"/>
      <c r="Z26" s="334"/>
    </row>
    <row r="27" spans="1:26" ht="15" customHeight="1" x14ac:dyDescent="0.25">
      <c r="A27" s="161"/>
      <c r="B27" s="327">
        <v>3</v>
      </c>
      <c r="C27" s="333">
        <f t="shared" si="2"/>
        <v>-2.2190637768278103E-4</v>
      </c>
      <c r="D27" s="328">
        <f>+'School Cash Flow'!D27+'Parish Cash Flow'!D27</f>
        <v>0</v>
      </c>
      <c r="E27" s="328">
        <f>+'School Cash Flow'!E27+'Parish Cash Flow'!E27</f>
        <v>0</v>
      </c>
      <c r="F27" s="328">
        <f>+'School Cash Flow'!F27+'Parish Cash Flow'!F27</f>
        <v>0</v>
      </c>
      <c r="G27" s="328">
        <f>+'School Cash Flow'!G27+'Parish Cash Flow'!G27</f>
        <v>0</v>
      </c>
      <c r="H27" s="328">
        <f>+'School Cash Flow'!H27+'Parish Cash Flow'!H27</f>
        <v>0</v>
      </c>
      <c r="I27" s="328">
        <f>+'School Cash Flow'!I27+'Parish Cash Flow'!I27</f>
        <v>0</v>
      </c>
      <c r="J27" s="328">
        <f>+'School Cash Flow'!J27+'Parish Cash Flow'!J27</f>
        <v>0</v>
      </c>
      <c r="K27" s="328">
        <f t="shared" si="1"/>
        <v>-2.2190637768278103E-4</v>
      </c>
      <c r="L27" s="328">
        <f>+'School Cash Flow'!L27+'Parish Cash Flow'!L27</f>
        <v>-2.4115571196318767E-6</v>
      </c>
      <c r="M27" s="328">
        <f>+'School Cash Flow'!M27+'Parish Cash Flow'!M27</f>
        <v>2.4602194887909981E-5</v>
      </c>
      <c r="N27" s="328">
        <f t="shared" si="3"/>
        <v>-2.4409701545105914E-4</v>
      </c>
      <c r="O27" s="333">
        <f t="shared" si="0"/>
        <v>-2.5757536873052703E-4</v>
      </c>
      <c r="P27" s="57"/>
      <c r="Q27" s="57"/>
      <c r="R27" s="57"/>
      <c r="S27" s="57"/>
      <c r="T27" s="57"/>
      <c r="U27" s="57"/>
      <c r="V27" s="57"/>
      <c r="W27" s="334"/>
      <c r="X27" s="334"/>
      <c r="Y27" s="336"/>
      <c r="Z27" s="334"/>
    </row>
    <row r="28" spans="1:26" ht="15" customHeight="1" x14ac:dyDescent="0.25">
      <c r="A28" s="161"/>
      <c r="B28" s="327">
        <v>4</v>
      </c>
      <c r="C28" s="333">
        <f t="shared" si="2"/>
        <v>-2.4409701545105914E-4</v>
      </c>
      <c r="D28" s="328">
        <f>+'School Cash Flow'!D28+'Parish Cash Flow'!D28</f>
        <v>0</v>
      </c>
      <c r="E28" s="328">
        <f>+'School Cash Flow'!E28+'Parish Cash Flow'!E28</f>
        <v>0</v>
      </c>
      <c r="F28" s="328">
        <f>+'School Cash Flow'!F28+'Parish Cash Flow'!F28</f>
        <v>0</v>
      </c>
      <c r="G28" s="328">
        <f>+'School Cash Flow'!G28+'Parish Cash Flow'!G28</f>
        <v>0</v>
      </c>
      <c r="H28" s="328">
        <f>+'School Cash Flow'!H28+'Parish Cash Flow'!H28</f>
        <v>0</v>
      </c>
      <c r="I28" s="328">
        <f>+'School Cash Flow'!I28+'Parish Cash Flow'!I28</f>
        <v>0</v>
      </c>
      <c r="J28" s="328">
        <f>+'School Cash Flow'!J28+'Parish Cash Flow'!J28</f>
        <v>0</v>
      </c>
      <c r="K28" s="328">
        <f t="shared" si="1"/>
        <v>-2.4409701545105914E-4</v>
      </c>
      <c r="L28" s="328">
        <f>+'School Cash Flow'!L28+'Parish Cash Flow'!L28</f>
        <v>-2.6584000528663097E-6</v>
      </c>
      <c r="M28" s="328">
        <f>+'School Cash Flow'!M28+'Parish Cash Flow'!M28</f>
        <v>2.4849037821144415E-5</v>
      </c>
      <c r="N28" s="328">
        <f t="shared" si="3"/>
        <v>-2.6628765321933722E-4</v>
      </c>
      <c r="O28" s="333">
        <f t="shared" si="0"/>
        <v>-2.8242440655167143E-4</v>
      </c>
      <c r="P28" s="334"/>
      <c r="Q28" s="57"/>
      <c r="R28" s="57"/>
      <c r="S28" s="57"/>
      <c r="T28" s="57"/>
      <c r="U28" s="57"/>
      <c r="V28" s="57"/>
      <c r="W28" s="334"/>
      <c r="X28" s="334"/>
      <c r="Y28" s="336"/>
      <c r="Z28" s="334"/>
    </row>
    <row r="29" spans="1:26" ht="15" customHeight="1" x14ac:dyDescent="0.25">
      <c r="A29" s="161" t="s">
        <v>147</v>
      </c>
      <c r="B29" s="327">
        <v>1</v>
      </c>
      <c r="C29" s="333">
        <f t="shared" si="2"/>
        <v>-2.6628765321933722E-4</v>
      </c>
      <c r="D29" s="328">
        <f>+'School Cash Flow'!D29+'Parish Cash Flow'!D29</f>
        <v>0</v>
      </c>
      <c r="E29" s="328">
        <f>+'School Cash Flow'!E29+'Parish Cash Flow'!E29</f>
        <v>0</v>
      </c>
      <c r="F29" s="328">
        <f>+'School Cash Flow'!F29+'Parish Cash Flow'!F29</f>
        <v>0</v>
      </c>
      <c r="G29" s="328">
        <f>+'School Cash Flow'!G29+'Parish Cash Flow'!G29</f>
        <v>0</v>
      </c>
      <c r="H29" s="328">
        <f>+'School Cash Flow'!H29+'Parish Cash Flow'!H29</f>
        <v>0</v>
      </c>
      <c r="I29" s="328">
        <f>+'School Cash Flow'!I29+'Parish Cash Flow'!I29</f>
        <v>0</v>
      </c>
      <c r="J29" s="328">
        <f>+'School Cash Flow'!J29+'Parish Cash Flow'!J29</f>
        <v>0</v>
      </c>
      <c r="K29" s="328">
        <f t="shared" si="1"/>
        <v>-2.6628765321933722E-4</v>
      </c>
      <c r="L29" s="328">
        <f>+'School Cash Flow'!L29+'Parish Cash Flow'!L29</f>
        <v>-2.9077196526731928E-6</v>
      </c>
      <c r="M29" s="328">
        <f>+'School Cash Flow'!M29+'Parish Cash Flow'!M29</f>
        <v>2.5098357420951298E-5</v>
      </c>
      <c r="N29" s="328">
        <f t="shared" si="3"/>
        <v>-2.884782909876153E-4</v>
      </c>
      <c r="O29" s="333">
        <f t="shared" si="0"/>
        <v>-3.0752276397262275E-4</v>
      </c>
      <c r="P29" s="57"/>
      <c r="Q29" s="57"/>
      <c r="R29" s="57"/>
      <c r="S29" s="57"/>
      <c r="T29" s="57"/>
      <c r="U29" s="57"/>
      <c r="V29" s="57"/>
      <c r="W29" s="334"/>
      <c r="X29" s="334"/>
      <c r="Y29" s="336"/>
      <c r="Z29" s="334"/>
    </row>
    <row r="30" spans="1:26" ht="15" customHeight="1" x14ac:dyDescent="0.25">
      <c r="A30" s="161"/>
      <c r="B30" s="327">
        <v>2</v>
      </c>
      <c r="C30" s="333">
        <f t="shared" si="2"/>
        <v>-2.884782909876153E-4</v>
      </c>
      <c r="D30" s="328">
        <f>+'School Cash Flow'!D30+'Parish Cash Flow'!D30</f>
        <v>0</v>
      </c>
      <c r="E30" s="328">
        <f>+'School Cash Flow'!E30+'Parish Cash Flow'!E30</f>
        <v>0</v>
      </c>
      <c r="F30" s="328">
        <f>+'School Cash Flow'!F30+'Parish Cash Flow'!F30</f>
        <v>0</v>
      </c>
      <c r="G30" s="328">
        <f>+'School Cash Flow'!G30+'Parish Cash Flow'!G30</f>
        <v>0</v>
      </c>
      <c r="H30" s="328">
        <f>+'School Cash Flow'!H30+'Parish Cash Flow'!H30</f>
        <v>0</v>
      </c>
      <c r="I30" s="328">
        <f>+'School Cash Flow'!I30+'Parish Cash Flow'!I30</f>
        <v>0</v>
      </c>
      <c r="J30" s="328">
        <f>+'School Cash Flow'!J30+'Parish Cash Flow'!J30</f>
        <v>0</v>
      </c>
      <c r="K30" s="328">
        <f t="shared" si="1"/>
        <v>-2.884782909876153E-4</v>
      </c>
      <c r="L30" s="328">
        <f>+'School Cash Flow'!L30+'Parish Cash Flow'!L30</f>
        <v>-3.1595407683655304E-6</v>
      </c>
      <c r="M30" s="328">
        <f>+'School Cash Flow'!M30+'Parish Cash Flow'!M30</f>
        <v>2.5350178536643632E-5</v>
      </c>
      <c r="N30" s="328">
        <f t="shared" si="3"/>
        <v>-3.1066892875589337E-4</v>
      </c>
      <c r="O30" s="333">
        <f t="shared" si="0"/>
        <v>-3.3287294250926639E-4</v>
      </c>
      <c r="P30" s="57"/>
      <c r="Q30" s="57"/>
      <c r="R30" s="57"/>
      <c r="S30" s="57"/>
      <c r="T30" s="57"/>
      <c r="U30" s="57"/>
      <c r="V30" s="57"/>
      <c r="W30" s="334"/>
      <c r="X30" s="334"/>
      <c r="Y30" s="336"/>
      <c r="Z30" s="334"/>
    </row>
    <row r="31" spans="1:26" ht="15" customHeight="1" x14ac:dyDescent="0.25">
      <c r="A31" s="161"/>
      <c r="B31" s="327">
        <v>3</v>
      </c>
      <c r="C31" s="333">
        <f t="shared" si="2"/>
        <v>-3.1066892875589337E-4</v>
      </c>
      <c r="D31" s="328">
        <f>+'School Cash Flow'!D31+'Parish Cash Flow'!D31</f>
        <v>0</v>
      </c>
      <c r="E31" s="328">
        <f>+'School Cash Flow'!E31+'Parish Cash Flow'!E31</f>
        <v>0</v>
      </c>
      <c r="F31" s="328">
        <f>+'School Cash Flow'!F31+'Parish Cash Flow'!F31</f>
        <v>0</v>
      </c>
      <c r="G31" s="328">
        <f>+'School Cash Flow'!G31+'Parish Cash Flow'!G31</f>
        <v>0</v>
      </c>
      <c r="H31" s="328">
        <f>+'School Cash Flow'!H31+'Parish Cash Flow'!H31</f>
        <v>0</v>
      </c>
      <c r="I31" s="328">
        <f>+'School Cash Flow'!I31+'Parish Cash Flow'!I31</f>
        <v>0</v>
      </c>
      <c r="J31" s="328">
        <f>+'School Cash Flow'!J31+'Parish Cash Flow'!J31</f>
        <v>0</v>
      </c>
      <c r="K31" s="328">
        <f t="shared" si="1"/>
        <v>-3.1066892875589337E-4</v>
      </c>
      <c r="L31" s="328">
        <f>+'School Cash Flow'!L31+'Parish Cash Flow'!L31</f>
        <v>-3.4138884985786896E-6</v>
      </c>
      <c r="M31" s="328">
        <f>+'School Cash Flow'!M31+'Parish Cash Flow'!M31</f>
        <v>2.5604526266856791E-5</v>
      </c>
      <c r="N31" s="328">
        <f t="shared" si="3"/>
        <v>-3.3285956652417145E-4</v>
      </c>
      <c r="O31" s="333">
        <f t="shared" si="0"/>
        <v>-3.5847746877612317E-4</v>
      </c>
      <c r="P31" s="57"/>
      <c r="Q31" s="57"/>
      <c r="R31" s="57"/>
      <c r="S31" s="57"/>
      <c r="T31" s="57"/>
      <c r="U31" s="57"/>
      <c r="V31" s="57"/>
      <c r="W31" s="334"/>
      <c r="X31" s="334"/>
      <c r="Y31" s="336"/>
      <c r="Z31" s="334"/>
    </row>
    <row r="32" spans="1:26" ht="15" customHeight="1" x14ac:dyDescent="0.25">
      <c r="A32" s="161"/>
      <c r="B32" s="327">
        <v>4</v>
      </c>
      <c r="C32" s="333">
        <f t="shared" si="2"/>
        <v>-3.3285956652417145E-4</v>
      </c>
      <c r="D32" s="328">
        <f>+'School Cash Flow'!D32+'Parish Cash Flow'!D32</f>
        <v>0</v>
      </c>
      <c r="E32" s="328">
        <f>+'School Cash Flow'!E32+'Parish Cash Flow'!E32</f>
        <v>0</v>
      </c>
      <c r="F32" s="328">
        <f>+'School Cash Flow'!F32+'Parish Cash Flow'!F32</f>
        <v>0</v>
      </c>
      <c r="G32" s="328">
        <f>+'School Cash Flow'!G32+'Parish Cash Flow'!G32</f>
        <v>0</v>
      </c>
      <c r="H32" s="328">
        <f>+'School Cash Flow'!H32+'Parish Cash Flow'!H32</f>
        <v>0</v>
      </c>
      <c r="I32" s="328">
        <f>+'School Cash Flow'!I32+'Parish Cash Flow'!I32</f>
        <v>0</v>
      </c>
      <c r="J32" s="328">
        <f>+'School Cash Flow'!J32+'Parish Cash Flow'!J32</f>
        <v>0</v>
      </c>
      <c r="K32" s="328">
        <f t="shared" si="1"/>
        <v>-3.3285956652417145E-4</v>
      </c>
      <c r="L32" s="328">
        <f>+'School Cash Flow'!L32+'Parish Cash Flow'!L32</f>
        <v>-3.6707881937719396E-6</v>
      </c>
      <c r="M32" s="328">
        <f>+'School Cash Flow'!M32+'Parish Cash Flow'!M32</f>
        <v>2.5861425962050045E-5</v>
      </c>
      <c r="N32" s="328">
        <f t="shared" si="3"/>
        <v>-3.5505020429244953E-4</v>
      </c>
      <c r="O32" s="333">
        <f t="shared" si="0"/>
        <v>-3.8433889473817322E-4</v>
      </c>
      <c r="P32" s="57"/>
      <c r="Q32" s="57"/>
      <c r="R32" s="57"/>
      <c r="S32" s="57"/>
      <c r="T32" s="57"/>
      <c r="U32" s="57"/>
      <c r="V32" s="57"/>
      <c r="W32" s="334"/>
      <c r="X32" s="334"/>
      <c r="Y32" s="336"/>
      <c r="Z32" s="334"/>
    </row>
    <row r="33" spans="1:26" ht="15" customHeight="1" x14ac:dyDescent="0.25">
      <c r="A33" s="161" t="s">
        <v>148</v>
      </c>
      <c r="B33" s="327">
        <v>1</v>
      </c>
      <c r="C33" s="333">
        <f t="shared" si="2"/>
        <v>-3.5505020429244953E-4</v>
      </c>
      <c r="D33" s="328">
        <f>+'School Cash Flow'!D33+'Parish Cash Flow'!D33</f>
        <v>0</v>
      </c>
      <c r="E33" s="328">
        <f>+'School Cash Flow'!E33+'Parish Cash Flow'!E33</f>
        <v>0</v>
      </c>
      <c r="F33" s="328">
        <f>+'School Cash Flow'!F33+'Parish Cash Flow'!F33</f>
        <v>0</v>
      </c>
      <c r="G33" s="328">
        <f>+'School Cash Flow'!G33+'Parish Cash Flow'!G33</f>
        <v>0</v>
      </c>
      <c r="H33" s="328">
        <f>+'School Cash Flow'!H33+'Parish Cash Flow'!H33</f>
        <v>0</v>
      </c>
      <c r="I33" s="328">
        <f>+'School Cash Flow'!I33+'Parish Cash Flow'!I33</f>
        <v>0</v>
      </c>
      <c r="J33" s="328">
        <f>+'School Cash Flow'!J33+'Parish Cash Flow'!J33</f>
        <v>0</v>
      </c>
      <c r="K33" s="328">
        <f t="shared" si="1"/>
        <v>-3.5505020429244953E-4</v>
      </c>
      <c r="L33" s="328">
        <f>+'School Cash Flow'!L33+'Parish Cash Flow'!L33</f>
        <v>-3.9302654587551004E-6</v>
      </c>
      <c r="M33" s="328">
        <f>+'School Cash Flow'!M33+'Parish Cash Flow'!M33</f>
        <v>2.6120903227033206E-5</v>
      </c>
      <c r="N33" s="328">
        <f t="shared" si="3"/>
        <v>-3.7724084206072761E-4</v>
      </c>
      <c r="O33" s="333">
        <f t="shared" si="0"/>
        <v>-4.1045979796520645E-4</v>
      </c>
      <c r="P33" s="57"/>
      <c r="Q33" s="57"/>
      <c r="R33" s="57"/>
      <c r="S33" s="57"/>
      <c r="T33" s="57"/>
      <c r="U33" s="57"/>
      <c r="V33" s="57"/>
      <c r="W33" s="334"/>
      <c r="X33" s="334"/>
      <c r="Y33" s="334"/>
      <c r="Z33" s="334"/>
    </row>
    <row r="34" spans="1:26" ht="15" customHeight="1" x14ac:dyDescent="0.25">
      <c r="A34" s="161"/>
      <c r="B34" s="327">
        <v>2</v>
      </c>
      <c r="C34" s="333">
        <f t="shared" si="2"/>
        <v>-3.7724084206072761E-4</v>
      </c>
      <c r="D34" s="328">
        <f>+'School Cash Flow'!D34+'Parish Cash Flow'!D34</f>
        <v>0</v>
      </c>
      <c r="E34" s="328">
        <f>+'School Cash Flow'!E34+'Parish Cash Flow'!E34</f>
        <v>0</v>
      </c>
      <c r="F34" s="328">
        <f>+'School Cash Flow'!F34+'Parish Cash Flow'!F34</f>
        <v>0</v>
      </c>
      <c r="G34" s="328">
        <f>+'School Cash Flow'!G34+'Parish Cash Flow'!G34</f>
        <v>0</v>
      </c>
      <c r="H34" s="328">
        <f>+'School Cash Flow'!H34+'Parish Cash Flow'!H34</f>
        <v>0</v>
      </c>
      <c r="I34" s="328">
        <f>+'School Cash Flow'!I34+'Parish Cash Flow'!I34</f>
        <v>0</v>
      </c>
      <c r="J34" s="328">
        <f>+'School Cash Flow'!J34+'Parish Cash Flow'!J34</f>
        <v>0</v>
      </c>
      <c r="K34" s="328">
        <f t="shared" si="1"/>
        <v>-3.7724084206072761E-4</v>
      </c>
      <c r="L34" s="328">
        <f>+'School Cash Flow'!L34+'Parish Cash Flow'!L34</f>
        <v>-4.1923461552405272E-6</v>
      </c>
      <c r="M34" s="328">
        <f>+'School Cash Flow'!M34+'Parish Cash Flow'!M34</f>
        <v>2.6382983923518631E-5</v>
      </c>
      <c r="N34" s="328">
        <f t="shared" si="3"/>
        <v>-3.9943147982900574E-4</v>
      </c>
      <c r="O34" s="333">
        <f t="shared" si="0"/>
        <v>-4.368427818887251E-4</v>
      </c>
      <c r="P34" s="57"/>
      <c r="Q34" s="57"/>
      <c r="R34" s="57"/>
      <c r="S34" s="57"/>
      <c r="T34" s="57"/>
      <c r="U34" s="57"/>
      <c r="V34" s="57"/>
      <c r="W34" s="334"/>
      <c r="X34" s="334"/>
      <c r="Y34" s="334"/>
      <c r="Z34" s="334"/>
    </row>
    <row r="35" spans="1:26" ht="15" customHeight="1" x14ac:dyDescent="0.25">
      <c r="A35" s="161"/>
      <c r="B35" s="327">
        <v>3</v>
      </c>
      <c r="C35" s="333">
        <f t="shared" si="2"/>
        <v>-3.9943147982900574E-4</v>
      </c>
      <c r="D35" s="328">
        <f>+'School Cash Flow'!D35+'Parish Cash Flow'!D35</f>
        <v>0</v>
      </c>
      <c r="E35" s="328">
        <f>+'School Cash Flow'!E35+'Parish Cash Flow'!E35</f>
        <v>0</v>
      </c>
      <c r="F35" s="328">
        <f>+'School Cash Flow'!F35+'Parish Cash Flow'!F35</f>
        <v>0</v>
      </c>
      <c r="G35" s="328">
        <f>+'School Cash Flow'!G35+'Parish Cash Flow'!G35</f>
        <v>0</v>
      </c>
      <c r="H35" s="328">
        <f>+'School Cash Flow'!H35+'Parish Cash Flow'!H35</f>
        <v>0</v>
      </c>
      <c r="I35" s="328">
        <f>+'School Cash Flow'!I35+'Parish Cash Flow'!I35</f>
        <v>0</v>
      </c>
      <c r="J35" s="328">
        <f>+'School Cash Flow'!J35+'Parish Cash Flow'!J35</f>
        <v>0</v>
      </c>
      <c r="K35" s="328">
        <f t="shared" si="1"/>
        <v>-3.9943147982900574E-4</v>
      </c>
      <c r="L35" s="328">
        <f>+'School Cash Flow'!L35+'Parish Cash Flow'!L35</f>
        <v>-4.4570564044207161E-6</v>
      </c>
      <c r="M35" s="328">
        <f>+'School Cash Flow'!M35+'Parish Cash Flow'!M35</f>
        <v>2.6647694172698819E-5</v>
      </c>
      <c r="N35" s="328">
        <f t="shared" si="3"/>
        <v>-4.2162211759728388E-4</v>
      </c>
      <c r="O35" s="333">
        <f t="shared" si="0"/>
        <v>-4.6349047606142389E-4</v>
      </c>
      <c r="P35" s="57"/>
      <c r="Q35" s="57"/>
      <c r="R35" s="57"/>
      <c r="S35" s="57"/>
      <c r="T35" s="57"/>
      <c r="U35" s="57"/>
      <c r="V35" s="57"/>
      <c r="W35" s="334"/>
      <c r="X35" s="334"/>
      <c r="Y35" s="334"/>
      <c r="Z35" s="334"/>
    </row>
    <row r="36" spans="1:26" ht="15" customHeight="1" x14ac:dyDescent="0.25">
      <c r="A36" s="161"/>
      <c r="B36" s="327">
        <v>4</v>
      </c>
      <c r="C36" s="333">
        <f t="shared" si="2"/>
        <v>-4.2162211759728388E-4</v>
      </c>
      <c r="D36" s="328">
        <f>+'School Cash Flow'!D36+'Parish Cash Flow'!D36</f>
        <v>0</v>
      </c>
      <c r="E36" s="328">
        <f>+'School Cash Flow'!E36+'Parish Cash Flow'!E36</f>
        <v>0</v>
      </c>
      <c r="F36" s="328">
        <f>+'School Cash Flow'!F36+'Parish Cash Flow'!F36</f>
        <v>0</v>
      </c>
      <c r="G36" s="328">
        <f>+'School Cash Flow'!G36+'Parish Cash Flow'!G36</f>
        <v>0</v>
      </c>
      <c r="H36" s="328">
        <f>+'School Cash Flow'!H36+'Parish Cash Flow'!H36</f>
        <v>0</v>
      </c>
      <c r="I36" s="328">
        <f>+'School Cash Flow'!I36+'Parish Cash Flow'!I36</f>
        <v>0</v>
      </c>
      <c r="J36" s="328">
        <f>+'School Cash Flow'!J36+'Parish Cash Flow'!J36</f>
        <v>0</v>
      </c>
      <c r="K36" s="328">
        <f t="shared" si="1"/>
        <v>-4.2162211759728388E-4</v>
      </c>
      <c r="L36" s="328">
        <f>+'School Cash Flow'!L36+'Parish Cash Flow'!L36</f>
        <v>-4.7244225895717639E-6</v>
      </c>
      <c r="M36" s="328">
        <f>+'School Cash Flow'!M36+'Parish Cash Flow'!M36</f>
        <v>2.6915060357849868E-5</v>
      </c>
      <c r="N36" s="328">
        <f t="shared" si="3"/>
        <v>-4.4381275536556201E-4</v>
      </c>
      <c r="O36" s="333">
        <f t="shared" si="0"/>
        <v>-4.9040553641927376E-4</v>
      </c>
      <c r="P36" s="57"/>
      <c r="Q36" s="57"/>
      <c r="R36" s="57"/>
      <c r="S36" s="57"/>
      <c r="T36" s="57"/>
      <c r="U36" s="57"/>
      <c r="V36" s="57"/>
      <c r="W36" s="334"/>
      <c r="X36" s="334"/>
      <c r="Y36" s="334"/>
      <c r="Z36" s="334"/>
    </row>
    <row r="37" spans="1:26" ht="15" customHeight="1" x14ac:dyDescent="0.25">
      <c r="A37" s="161" t="s">
        <v>149</v>
      </c>
      <c r="B37" s="327">
        <v>1</v>
      </c>
      <c r="C37" s="333">
        <f t="shared" si="2"/>
        <v>-4.4381275536556201E-4</v>
      </c>
      <c r="D37" s="328">
        <f>+'School Cash Flow'!D37+'Parish Cash Flow'!D37</f>
        <v>0</v>
      </c>
      <c r="E37" s="328">
        <f>+'School Cash Flow'!E37+'Parish Cash Flow'!E37</f>
        <v>0</v>
      </c>
      <c r="F37" s="328">
        <f>+'School Cash Flow'!F37+'Parish Cash Flow'!F37</f>
        <v>0</v>
      </c>
      <c r="G37" s="328">
        <f>+'School Cash Flow'!G37+'Parish Cash Flow'!G37</f>
        <v>0</v>
      </c>
      <c r="H37" s="328">
        <f>+'School Cash Flow'!H37+'Parish Cash Flow'!H37</f>
        <v>0</v>
      </c>
      <c r="I37" s="328">
        <f>+'School Cash Flow'!I37+'Parish Cash Flow'!I37</f>
        <v>0</v>
      </c>
      <c r="J37" s="328">
        <f>+'School Cash Flow'!J37+'Parish Cash Flow'!J37</f>
        <v>0</v>
      </c>
      <c r="K37" s="328">
        <f t="shared" si="1"/>
        <v>-4.4381275536556201E-4</v>
      </c>
      <c r="L37" s="328">
        <f>+'School Cash Flow'!L37+'Parish Cash Flow'!L37</f>
        <v>-4.9944713586829456E-6</v>
      </c>
      <c r="M37" s="328">
        <f>+'School Cash Flow'!M37+'Parish Cash Flow'!M37</f>
        <v>2.718510912696105E-5</v>
      </c>
      <c r="N37" s="328">
        <f t="shared" si="3"/>
        <v>-4.6600339313384009E-4</v>
      </c>
      <c r="O37" s="333">
        <f t="shared" si="0"/>
        <v>-5.175906455462348E-4</v>
      </c>
      <c r="P37" s="57"/>
      <c r="Q37" s="57"/>
      <c r="R37" s="57"/>
      <c r="S37" s="57"/>
      <c r="T37" s="57"/>
      <c r="U37" s="57"/>
      <c r="V37" s="57"/>
      <c r="W37" s="334"/>
      <c r="X37" s="334"/>
      <c r="Y37" s="334"/>
      <c r="Z37" s="334"/>
    </row>
    <row r="38" spans="1:26" ht="15" customHeight="1" x14ac:dyDescent="0.25">
      <c r="A38" s="161"/>
      <c r="B38" s="327">
        <v>2</v>
      </c>
      <c r="C38" s="333">
        <f t="shared" si="2"/>
        <v>-4.6600339313384009E-4</v>
      </c>
      <c r="D38" s="328">
        <f>+'School Cash Flow'!D38+'Parish Cash Flow'!D38</f>
        <v>0</v>
      </c>
      <c r="E38" s="328">
        <f>+'School Cash Flow'!E38+'Parish Cash Flow'!E38</f>
        <v>0</v>
      </c>
      <c r="F38" s="328">
        <f>+'School Cash Flow'!F38+'Parish Cash Flow'!F38</f>
        <v>0</v>
      </c>
      <c r="G38" s="328">
        <f>+'School Cash Flow'!G38+'Parish Cash Flow'!G38</f>
        <v>0</v>
      </c>
      <c r="H38" s="328">
        <f>+'School Cash Flow'!H38+'Parish Cash Flow'!H38</f>
        <v>0</v>
      </c>
      <c r="I38" s="328">
        <f>+'School Cash Flow'!I38+'Parish Cash Flow'!I38</f>
        <v>0</v>
      </c>
      <c r="J38" s="328">
        <f>+'School Cash Flow'!J38+'Parish Cash Flow'!J38</f>
        <v>0</v>
      </c>
      <c r="K38" s="328">
        <f t="shared" si="1"/>
        <v>-4.6600339313384009E-4</v>
      </c>
      <c r="L38" s="328">
        <f>+'School Cash Flow'!L38+'Parish Cash Flow'!L38</f>
        <v>-5.2672296271126826E-6</v>
      </c>
      <c r="M38" s="328">
        <f>+'School Cash Flow'!M38+'Parish Cash Flow'!M38</f>
        <v>2.7457867395390789E-5</v>
      </c>
      <c r="N38" s="328">
        <f t="shared" si="3"/>
        <v>-4.8819403090211822E-4</v>
      </c>
      <c r="O38" s="333">
        <f t="shared" si="0"/>
        <v>-5.4504851294162561E-4</v>
      </c>
      <c r="P38" s="57"/>
      <c r="Q38" s="57"/>
      <c r="R38" s="57"/>
      <c r="S38" s="57"/>
      <c r="T38" s="57"/>
      <c r="U38" s="57"/>
      <c r="V38" s="57"/>
      <c r="W38" s="334"/>
      <c r="X38" s="334"/>
      <c r="Y38" s="334"/>
      <c r="Z38" s="334"/>
    </row>
    <row r="39" spans="1:26" ht="15" customHeight="1" x14ac:dyDescent="0.25">
      <c r="A39" s="161"/>
      <c r="B39" s="327">
        <v>3</v>
      </c>
      <c r="C39" s="333">
        <f t="shared" si="2"/>
        <v>-4.8819403090211822E-4</v>
      </c>
      <c r="D39" s="328">
        <f>+'School Cash Flow'!D39+'Parish Cash Flow'!D39</f>
        <v>0</v>
      </c>
      <c r="E39" s="328">
        <f>+'School Cash Flow'!E39+'Parish Cash Flow'!E39</f>
        <v>0</v>
      </c>
      <c r="F39" s="328">
        <f>+'School Cash Flow'!F39+'Parish Cash Flow'!F39</f>
        <v>0</v>
      </c>
      <c r="G39" s="328">
        <f>+'School Cash Flow'!G39+'Parish Cash Flow'!G39</f>
        <v>0</v>
      </c>
      <c r="H39" s="328">
        <f>+'School Cash Flow'!H39+'Parish Cash Flow'!H39</f>
        <v>0</v>
      </c>
      <c r="I39" s="328">
        <f>+'School Cash Flow'!I39+'Parish Cash Flow'!I39</f>
        <v>0</v>
      </c>
      <c r="J39" s="328">
        <f>+'School Cash Flow'!J39+'Parish Cash Flow'!J39</f>
        <v>0</v>
      </c>
      <c r="K39" s="328">
        <f t="shared" si="1"/>
        <v>-4.8819403090211822E-4</v>
      </c>
      <c r="L39" s="328">
        <f>+'School Cash Flow'!L39+'Parish Cash Flow'!L39</f>
        <v>-5.5427245802711548E-6</v>
      </c>
      <c r="M39" s="328">
        <f>+'School Cash Flow'!M39+'Parish Cash Flow'!M39</f>
        <v>2.7733362348549257E-5</v>
      </c>
      <c r="N39" s="328">
        <f t="shared" si="3"/>
        <v>-5.103846686703963E-4</v>
      </c>
      <c r="O39" s="333">
        <f t="shared" si="0"/>
        <v>-5.7278187529017483E-4</v>
      </c>
      <c r="P39" s="57"/>
      <c r="Q39" s="57"/>
      <c r="R39" s="57"/>
      <c r="S39" s="57"/>
      <c r="T39" s="57"/>
      <c r="U39" s="57"/>
      <c r="V39" s="57"/>
      <c r="W39" s="334"/>
      <c r="X39" s="334"/>
      <c r="Y39" s="334"/>
      <c r="Z39" s="334"/>
    </row>
    <row r="40" spans="1:26" ht="15" customHeight="1" x14ac:dyDescent="0.25">
      <c r="A40" s="161"/>
      <c r="B40" s="327">
        <v>4</v>
      </c>
      <c r="C40" s="333">
        <f t="shared" si="2"/>
        <v>-5.103846686703963E-4</v>
      </c>
      <c r="D40" s="328">
        <f>+'School Cash Flow'!D40+'Parish Cash Flow'!D40</f>
        <v>0</v>
      </c>
      <c r="E40" s="328">
        <f>+'School Cash Flow'!E40+'Parish Cash Flow'!E40</f>
        <v>0</v>
      </c>
      <c r="F40" s="328">
        <f>+'School Cash Flow'!F40+'Parish Cash Flow'!F40</f>
        <v>0</v>
      </c>
      <c r="G40" s="328">
        <f>+'School Cash Flow'!G40+'Parish Cash Flow'!G40</f>
        <v>0</v>
      </c>
      <c r="H40" s="328">
        <f>+'School Cash Flow'!H40+'Parish Cash Flow'!H40</f>
        <v>0</v>
      </c>
      <c r="I40" s="328">
        <f>+'School Cash Flow'!I40+'Parish Cash Flow'!I40</f>
        <v>0</v>
      </c>
      <c r="J40" s="328">
        <f>+'School Cash Flow'!J40+'Parish Cash Flow'!J40</f>
        <v>0</v>
      </c>
      <c r="K40" s="328">
        <f t="shared" si="1"/>
        <v>-5.103846686703963E-4</v>
      </c>
      <c r="L40" s="328">
        <f>+'School Cash Flow'!L40+'Parish Cash Flow'!L40</f>
        <v>-5.8209836763298341E-6</v>
      </c>
      <c r="M40" s="328">
        <f>+'School Cash Flow'!M40+'Parish Cash Flow'!M40</f>
        <v>2.8011621444607938E-5</v>
      </c>
      <c r="N40" s="328">
        <f t="shared" si="3"/>
        <v>-5.3257530643867432E-4</v>
      </c>
      <c r="O40" s="333">
        <f t="shared" si="0"/>
        <v>-6.0079349673478272E-4</v>
      </c>
      <c r="P40" s="57"/>
      <c r="Q40" s="57"/>
      <c r="R40" s="57"/>
      <c r="S40" s="57"/>
      <c r="T40" s="57"/>
      <c r="U40" s="57"/>
      <c r="V40" s="57"/>
      <c r="W40" s="334"/>
      <c r="X40" s="334"/>
      <c r="Y40" s="334"/>
      <c r="Z40" s="334"/>
    </row>
    <row r="41" spans="1:26" ht="15" customHeight="1" x14ac:dyDescent="0.25">
      <c r="A41" s="161" t="s">
        <v>150</v>
      </c>
      <c r="B41" s="327">
        <v>1</v>
      </c>
      <c r="C41" s="333">
        <f t="shared" si="2"/>
        <v>-5.3257530643867432E-4</v>
      </c>
      <c r="D41" s="328">
        <f>+'School Cash Flow'!D41+'Parish Cash Flow'!D41</f>
        <v>0</v>
      </c>
      <c r="E41" s="328">
        <f>+'School Cash Flow'!E41+'Parish Cash Flow'!E41</f>
        <v>0</v>
      </c>
      <c r="F41" s="328">
        <f>+'School Cash Flow'!F41+'Parish Cash Flow'!F41</f>
        <v>0</v>
      </c>
      <c r="G41" s="328">
        <f>+'School Cash Flow'!G41+'Parish Cash Flow'!G41</f>
        <v>0</v>
      </c>
      <c r="H41" s="328">
        <f>+'School Cash Flow'!H41+'Parish Cash Flow'!H41</f>
        <v>0</v>
      </c>
      <c r="I41" s="328">
        <f>+'School Cash Flow'!I41+'Parish Cash Flow'!I41</f>
        <v>0</v>
      </c>
      <c r="J41" s="328">
        <f>+'School Cash Flow'!J41+'Parish Cash Flow'!J41</f>
        <v>0</v>
      </c>
      <c r="K41" s="328">
        <f t="shared" si="1"/>
        <v>-5.3257530643867432E-4</v>
      </c>
      <c r="L41" s="328">
        <f>+'School Cash Flow'!L41+'Parish Cash Flow'!L41</f>
        <v>-6.1020346489581938E-6</v>
      </c>
      <c r="M41" s="328">
        <f>+'School Cash Flow'!M41+'Parish Cash Flow'!M41</f>
        <v>2.8292672417236301E-5</v>
      </c>
      <c r="N41" s="328">
        <f t="shared" si="3"/>
        <v>-5.5476594420695246E-4</v>
      </c>
      <c r="O41" s="333">
        <f t="shared" si="0"/>
        <v>-6.2908616915201905E-4</v>
      </c>
      <c r="P41" s="57"/>
      <c r="Q41" s="57"/>
      <c r="R41" s="57"/>
      <c r="S41" s="57"/>
      <c r="T41" s="57"/>
      <c r="U41" s="57"/>
      <c r="V41" s="57"/>
      <c r="W41" s="334"/>
      <c r="X41" s="334"/>
      <c r="Y41" s="334"/>
      <c r="Z41" s="334"/>
    </row>
    <row r="42" spans="1:26" ht="15" customHeight="1" x14ac:dyDescent="0.25">
      <c r="A42" s="161"/>
      <c r="B42" s="327">
        <v>2</v>
      </c>
      <c r="C42" s="333">
        <f t="shared" si="2"/>
        <v>-5.5476594420695246E-4</v>
      </c>
      <c r="D42" s="328">
        <f>+'School Cash Flow'!D42+'Parish Cash Flow'!D42</f>
        <v>0</v>
      </c>
      <c r="E42" s="328">
        <f>+'School Cash Flow'!E42+'Parish Cash Flow'!E42</f>
        <v>0</v>
      </c>
      <c r="F42" s="328">
        <f>+'School Cash Flow'!F42+'Parish Cash Flow'!F42</f>
        <v>0</v>
      </c>
      <c r="G42" s="328">
        <f>+'School Cash Flow'!G42+'Parish Cash Flow'!G42</f>
        <v>0</v>
      </c>
      <c r="H42" s="328">
        <f>+'School Cash Flow'!H42+'Parish Cash Flow'!H42</f>
        <v>0</v>
      </c>
      <c r="I42" s="328">
        <f>+'School Cash Flow'!I42+'Parish Cash Flow'!I42</f>
        <v>0</v>
      </c>
      <c r="J42" s="328">
        <f>+'School Cash Flow'!J42+'Parish Cash Flow'!J42</f>
        <v>0</v>
      </c>
      <c r="K42" s="328">
        <f t="shared" si="1"/>
        <v>-5.5476594420695246E-4</v>
      </c>
      <c r="L42" s="328">
        <f>+'School Cash Flow'!L42+'Parish Cash Flow'!L42</f>
        <v>-6.385905510087889E-6</v>
      </c>
      <c r="M42" s="328">
        <f>+'School Cash Flow'!M42+'Parish Cash Flow'!M42</f>
        <v>2.8576543278365991E-5</v>
      </c>
      <c r="N42" s="328">
        <f t="shared" si="3"/>
        <v>-5.7695658197523059E-4</v>
      </c>
      <c r="O42" s="333">
        <f t="shared" si="0"/>
        <v>-6.5766271243038502E-4</v>
      </c>
      <c r="P42" s="57"/>
      <c r="Q42" s="57"/>
      <c r="R42" s="57"/>
      <c r="S42" s="57"/>
      <c r="T42" s="57"/>
      <c r="U42" s="57"/>
      <c r="V42" s="57"/>
      <c r="W42" s="334"/>
      <c r="X42" s="334"/>
      <c r="Y42" s="334"/>
      <c r="Z42" s="334"/>
    </row>
    <row r="43" spans="1:26" ht="15" customHeight="1" x14ac:dyDescent="0.25">
      <c r="A43" s="161"/>
      <c r="B43" s="327">
        <v>3</v>
      </c>
      <c r="C43" s="333">
        <f t="shared" si="2"/>
        <v>-5.7695658197523059E-4</v>
      </c>
      <c r="D43" s="328">
        <f>+'School Cash Flow'!D43+'Parish Cash Flow'!D43</f>
        <v>0</v>
      </c>
      <c r="E43" s="328">
        <f>+'School Cash Flow'!E43+'Parish Cash Flow'!E43</f>
        <v>0</v>
      </c>
      <c r="F43" s="328">
        <f>+'School Cash Flow'!F43+'Parish Cash Flow'!F43</f>
        <v>0</v>
      </c>
      <c r="G43" s="328">
        <f>+'School Cash Flow'!G43+'Parish Cash Flow'!G43</f>
        <v>0</v>
      </c>
      <c r="H43" s="328">
        <f>+'School Cash Flow'!H43+'Parish Cash Flow'!H43</f>
        <v>0</v>
      </c>
      <c r="I43" s="328">
        <f>+'School Cash Flow'!I43+'Parish Cash Flow'!I43</f>
        <v>0</v>
      </c>
      <c r="J43" s="328">
        <f>+'School Cash Flow'!J43+'Parish Cash Flow'!J43</f>
        <v>0</v>
      </c>
      <c r="K43" s="328">
        <f t="shared" si="1"/>
        <v>-5.7695658197523059E-4</v>
      </c>
      <c r="L43" s="328">
        <f>+'School Cash Flow'!L43+'Parish Cash Flow'!L43</f>
        <v>-6.6726245527046514E-6</v>
      </c>
      <c r="M43" s="328">
        <f>+'School Cash Flow'!M43+'Parish Cash Flow'!M43</f>
        <v>2.8863262320982757E-5</v>
      </c>
      <c r="N43" s="328">
        <f t="shared" si="3"/>
        <v>-5.9914721974350861E-4</v>
      </c>
      <c r="O43" s="333">
        <f t="shared" si="0"/>
        <v>-6.8652597475136773E-4</v>
      </c>
      <c r="P43" s="57"/>
      <c r="Q43" s="57"/>
      <c r="R43" s="57"/>
      <c r="S43" s="57"/>
      <c r="T43" s="57"/>
      <c r="U43" s="57"/>
      <c r="V43" s="57"/>
      <c r="W43" s="334"/>
      <c r="X43" s="334"/>
      <c r="Y43" s="334"/>
      <c r="Z43" s="334"/>
    </row>
    <row r="44" spans="1:26" ht="15" customHeight="1" x14ac:dyDescent="0.25">
      <c r="A44" s="161"/>
      <c r="B44" s="327">
        <v>4</v>
      </c>
      <c r="C44" s="333">
        <f t="shared" si="2"/>
        <v>-5.9914721974350861E-4</v>
      </c>
      <c r="D44" s="328">
        <f>+'School Cash Flow'!D44+'Parish Cash Flow'!D44</f>
        <v>0</v>
      </c>
      <c r="E44" s="328">
        <f>+'School Cash Flow'!E44+'Parish Cash Flow'!E44</f>
        <v>0</v>
      </c>
      <c r="F44" s="328">
        <f>+'School Cash Flow'!F44+'Parish Cash Flow'!F44</f>
        <v>0</v>
      </c>
      <c r="G44" s="328">
        <f>+'School Cash Flow'!G44+'Parish Cash Flow'!G44</f>
        <v>0</v>
      </c>
      <c r="H44" s="328">
        <f>+'School Cash Flow'!H44+'Parish Cash Flow'!H44</f>
        <v>0</v>
      </c>
      <c r="I44" s="328">
        <f>+'School Cash Flow'!I44+'Parish Cash Flow'!I44</f>
        <v>0</v>
      </c>
      <c r="J44" s="328">
        <f>+'School Cash Flow'!J44+'Parish Cash Flow'!J44</f>
        <v>0</v>
      </c>
      <c r="K44" s="328">
        <f t="shared" si="1"/>
        <v>-5.9914721974350861E-4</v>
      </c>
      <c r="L44" s="328">
        <f>+'School Cash Flow'!L44+'Parish Cash Flow'!L44</f>
        <v>-6.9622203536682282E-6</v>
      </c>
      <c r="M44" s="328">
        <f>+'School Cash Flow'!M44+'Parish Cash Flow'!M44</f>
        <v>2.9152858121946332E-5</v>
      </c>
      <c r="N44" s="328">
        <f t="shared" si="3"/>
        <v>-6.2133785751178664E-4</v>
      </c>
      <c r="O44" s="333">
        <f t="shared" si="0"/>
        <v>-7.1567883287331402E-4</v>
      </c>
      <c r="P44" s="57"/>
      <c r="Q44" s="57"/>
      <c r="R44" s="57"/>
      <c r="S44" s="57"/>
      <c r="T44" s="57"/>
      <c r="U44" s="57"/>
      <c r="V44" s="57"/>
      <c r="W44" s="334"/>
      <c r="X44" s="334"/>
      <c r="Y44" s="334"/>
      <c r="Z44" s="334"/>
    </row>
    <row r="45" spans="1:26" ht="15" customHeight="1" x14ac:dyDescent="0.25">
      <c r="A45" s="161" t="s">
        <v>151</v>
      </c>
      <c r="B45" s="327">
        <v>1</v>
      </c>
      <c r="C45" s="333">
        <f t="shared" si="2"/>
        <v>-6.2133785751178664E-4</v>
      </c>
      <c r="D45" s="328">
        <f>+'School Cash Flow'!D45+'Parish Cash Flow'!D45</f>
        <v>0</v>
      </c>
      <c r="E45" s="328">
        <f>+'School Cash Flow'!E45+'Parish Cash Flow'!E45</f>
        <v>0</v>
      </c>
      <c r="F45" s="328">
        <f>+'School Cash Flow'!F45+'Parish Cash Flow'!F45</f>
        <v>0</v>
      </c>
      <c r="G45" s="328">
        <f>+'School Cash Flow'!G45+'Parish Cash Flow'!G45</f>
        <v>0</v>
      </c>
      <c r="H45" s="328">
        <f>+'School Cash Flow'!H45+'Parish Cash Flow'!H45</f>
        <v>0</v>
      </c>
      <c r="I45" s="328">
        <f>+'School Cash Flow'!I45+'Parish Cash Flow'!I45</f>
        <v>0</v>
      </c>
      <c r="J45" s="328">
        <f>+'School Cash Flow'!J45+'Parish Cash Flow'!J45</f>
        <v>0</v>
      </c>
      <c r="K45" s="328">
        <f t="shared" si="1"/>
        <v>-6.2133785751178664E-4</v>
      </c>
      <c r="L45" s="328">
        <f>+'School Cash Flow'!L45+'Parish Cash Flow'!L45</f>
        <v>-7.2547217765605753E-6</v>
      </c>
      <c r="M45" s="328">
        <f>+'School Cash Flow'!M45+'Parish Cash Flow'!M45</f>
        <v>2.9445359544838679E-5</v>
      </c>
      <c r="N45" s="328">
        <f t="shared" si="3"/>
        <v>-6.4352849528006477E-4</v>
      </c>
      <c r="O45" s="333">
        <f t="shared" si="0"/>
        <v>-7.451241924181527E-4</v>
      </c>
      <c r="P45" s="57"/>
      <c r="Q45" s="57"/>
      <c r="R45" s="57"/>
      <c r="S45" s="57"/>
      <c r="T45" s="57"/>
      <c r="U45" s="57"/>
      <c r="V45" s="57"/>
      <c r="W45" s="334"/>
      <c r="X45" s="334"/>
      <c r="Y45" s="334"/>
      <c r="Z45" s="334"/>
    </row>
    <row r="46" spans="1:26" ht="15" customHeight="1" x14ac:dyDescent="0.25">
      <c r="A46" s="161"/>
      <c r="B46" s="327">
        <v>2</v>
      </c>
      <c r="C46" s="333">
        <f t="shared" si="2"/>
        <v>-6.4352849528006477E-4</v>
      </c>
      <c r="D46" s="328">
        <f>+'School Cash Flow'!D46+'Parish Cash Flow'!D46</f>
        <v>0</v>
      </c>
      <c r="E46" s="328">
        <f>+'School Cash Flow'!E46+'Parish Cash Flow'!E46</f>
        <v>0</v>
      </c>
      <c r="F46" s="328">
        <f>+'School Cash Flow'!F46+'Parish Cash Flow'!F46</f>
        <v>0</v>
      </c>
      <c r="G46" s="328">
        <f>+'School Cash Flow'!G46+'Parish Cash Flow'!G46</f>
        <v>0</v>
      </c>
      <c r="H46" s="328">
        <f>+'School Cash Flow'!H46+'Parish Cash Flow'!H46</f>
        <v>0</v>
      </c>
      <c r="I46" s="328">
        <f>+'School Cash Flow'!I46+'Parish Cash Flow'!I46</f>
        <v>0</v>
      </c>
      <c r="J46" s="328">
        <f>+'School Cash Flow'!J46+'Parish Cash Flow'!J46</f>
        <v>0</v>
      </c>
      <c r="K46" s="328">
        <f t="shared" si="1"/>
        <v>-6.4352849528006477E-4</v>
      </c>
      <c r="L46" s="328">
        <f>+'School Cash Flow'!L46+'Parish Cash Flow'!L46</f>
        <v>-7.5501579745626615E-6</v>
      </c>
      <c r="M46" s="328">
        <f>+'School Cash Flow'!M46+'Parish Cash Flow'!M46</f>
        <v>2.9740795742840764E-5</v>
      </c>
      <c r="N46" s="328">
        <f t="shared" si="3"/>
        <v>-6.6571913304834291E-4</v>
      </c>
      <c r="O46" s="333">
        <f t="shared" si="0"/>
        <v>-7.7486498816099346E-4</v>
      </c>
      <c r="P46" s="57"/>
      <c r="Q46" s="57"/>
      <c r="R46" s="57"/>
      <c r="S46" s="57"/>
      <c r="T46" s="57"/>
      <c r="U46" s="57"/>
      <c r="V46" s="57"/>
      <c r="W46" s="334"/>
      <c r="X46" s="334"/>
      <c r="Y46" s="334"/>
      <c r="Z46" s="334"/>
    </row>
    <row r="47" spans="1:26" ht="15" customHeight="1" x14ac:dyDescent="0.25">
      <c r="A47" s="161"/>
      <c r="B47" s="327">
        <v>3</v>
      </c>
      <c r="C47" s="333">
        <f t="shared" si="2"/>
        <v>-6.6571913304834291E-4</v>
      </c>
      <c r="D47" s="328">
        <f>+'School Cash Flow'!D47+'Parish Cash Flow'!D47</f>
        <v>0</v>
      </c>
      <c r="E47" s="328">
        <f>+'School Cash Flow'!E47+'Parish Cash Flow'!E47</f>
        <v>0</v>
      </c>
      <c r="F47" s="328">
        <f>+'School Cash Flow'!F47+'Parish Cash Flow'!F47</f>
        <v>0</v>
      </c>
      <c r="G47" s="328">
        <f>+'School Cash Flow'!G47+'Parish Cash Flow'!G47</f>
        <v>0</v>
      </c>
      <c r="H47" s="328">
        <f>+'School Cash Flow'!H47+'Parish Cash Flow'!H47</f>
        <v>0</v>
      </c>
      <c r="I47" s="328">
        <f>+'School Cash Flow'!I47+'Parish Cash Flow'!I47</f>
        <v>0</v>
      </c>
      <c r="J47" s="328">
        <f>+'School Cash Flow'!J47+'Parish Cash Flow'!J47</f>
        <v>0</v>
      </c>
      <c r="K47" s="328">
        <f t="shared" si="1"/>
        <v>-6.6571913304834291E-4</v>
      </c>
      <c r="L47" s="328">
        <f>+'School Cash Flow'!L47+'Parish Cash Flow'!L47</f>
        <v>-7.8485583933601168E-6</v>
      </c>
      <c r="M47" s="328">
        <f>+'School Cash Flow'!M47+'Parish Cash Flow'!M47</f>
        <v>3.0039196161638224E-5</v>
      </c>
      <c r="N47" s="328">
        <f t="shared" si="3"/>
        <v>-6.8790977081662093E-4</v>
      </c>
      <c r="O47" s="333">
        <f t="shared" si="0"/>
        <v>-8.0490418432263165E-4</v>
      </c>
      <c r="P47" s="57"/>
      <c r="Q47" s="57"/>
      <c r="R47" s="57"/>
      <c r="S47" s="57"/>
      <c r="T47" s="57"/>
      <c r="U47" s="57"/>
      <c r="V47" s="57"/>
      <c r="W47" s="334"/>
      <c r="X47" s="334"/>
      <c r="Y47" s="334"/>
      <c r="Z47" s="334"/>
    </row>
    <row r="48" spans="1:26" ht="15" customHeight="1" x14ac:dyDescent="0.25">
      <c r="A48" s="161"/>
      <c r="B48" s="327">
        <v>4</v>
      </c>
      <c r="C48" s="333">
        <f t="shared" si="2"/>
        <v>-6.8790977081662093E-4</v>
      </c>
      <c r="D48" s="328">
        <f>+'School Cash Flow'!D48+'Parish Cash Flow'!D48</f>
        <v>0</v>
      </c>
      <c r="E48" s="328">
        <f>+'School Cash Flow'!E48+'Parish Cash Flow'!E48</f>
        <v>0</v>
      </c>
      <c r="F48" s="328">
        <f>+'School Cash Flow'!F48+'Parish Cash Flow'!F48</f>
        <v>0</v>
      </c>
      <c r="G48" s="328">
        <f>+'School Cash Flow'!G48+'Parish Cash Flow'!G48</f>
        <v>0</v>
      </c>
      <c r="H48" s="328">
        <f>+'School Cash Flow'!H48+'Parish Cash Flow'!H48</f>
        <v>0</v>
      </c>
      <c r="I48" s="328">
        <f>+'School Cash Flow'!I48+'Parish Cash Flow'!I48</f>
        <v>0</v>
      </c>
      <c r="J48" s="328">
        <f>+'School Cash Flow'!J48+'Parish Cash Flow'!J48</f>
        <v>0</v>
      </c>
      <c r="K48" s="328">
        <f t="shared" si="1"/>
        <v>-6.8790977081662093E-4</v>
      </c>
      <c r="L48" s="328">
        <f>+'School Cash Flow'!L48+'Parish Cash Flow'!L48</f>
        <v>-8.1499527740780404E-6</v>
      </c>
      <c r="M48" s="328">
        <f>+'School Cash Flow'!M48+'Parish Cash Flow'!M48</f>
        <v>3.0340590542356143E-5</v>
      </c>
      <c r="N48" s="328">
        <f t="shared" si="3"/>
        <v>-7.1010040858489906E-4</v>
      </c>
      <c r="O48" s="333">
        <f t="shared" si="0"/>
        <v>-8.3524477486498778E-4</v>
      </c>
      <c r="P48" s="57"/>
      <c r="Q48" s="57"/>
      <c r="R48" s="57"/>
      <c r="S48" s="57"/>
      <c r="T48" s="57"/>
      <c r="U48" s="57"/>
      <c r="V48" s="57"/>
      <c r="W48" s="334"/>
      <c r="X48" s="334"/>
      <c r="Y48" s="334"/>
      <c r="Z48" s="334"/>
    </row>
    <row r="49" spans="1:26" ht="15" customHeight="1" x14ac:dyDescent="0.25">
      <c r="A49" s="161" t="s">
        <v>152</v>
      </c>
      <c r="B49" s="327">
        <v>1</v>
      </c>
      <c r="C49" s="333">
        <f t="shared" si="2"/>
        <v>-7.1010040858489906E-4</v>
      </c>
      <c r="D49" s="328">
        <f>+'School Cash Flow'!D49+'Parish Cash Flow'!D49</f>
        <v>0</v>
      </c>
      <c r="E49" s="328">
        <f>+'School Cash Flow'!E49+'Parish Cash Flow'!E49</f>
        <v>0</v>
      </c>
      <c r="F49" s="328">
        <f>+'School Cash Flow'!F49+'Parish Cash Flow'!F49</f>
        <v>0</v>
      </c>
      <c r="G49" s="328">
        <f>+'School Cash Flow'!G49+'Parish Cash Flow'!G49</f>
        <v>0</v>
      </c>
      <c r="H49" s="328">
        <f>+'School Cash Flow'!H49+'Parish Cash Flow'!H49</f>
        <v>0</v>
      </c>
      <c r="I49" s="328">
        <f>+'School Cash Flow'!I49+'Parish Cash Flow'!I49</f>
        <v>0</v>
      </c>
      <c r="J49" s="328">
        <f>+'School Cash Flow'!J49+'Parish Cash Flow'!J49</f>
        <v>0</v>
      </c>
      <c r="K49" s="328">
        <f t="shared" si="1"/>
        <v>-7.1010040858489906E-4</v>
      </c>
      <c r="L49" s="328">
        <f>+'School Cash Flow'!L49+'Parish Cash Flow'!L49</f>
        <v>-8.4543711562452566E-6</v>
      </c>
      <c r="M49" s="328">
        <f>+'School Cash Flow'!M49+'Parish Cash Flow'!M49</f>
        <v>3.0645008924523361E-5</v>
      </c>
      <c r="N49" s="328">
        <f t="shared" si="3"/>
        <v>-7.322910463531772E-4</v>
      </c>
      <c r="O49" s="333">
        <f t="shared" si="0"/>
        <v>-8.6588978378951116E-4</v>
      </c>
      <c r="P49" s="57"/>
      <c r="Q49" s="57"/>
      <c r="R49" s="57"/>
      <c r="S49" s="57"/>
      <c r="T49" s="57"/>
      <c r="U49" s="57"/>
      <c r="V49" s="57"/>
      <c r="W49" s="334"/>
      <c r="X49" s="334"/>
      <c r="Y49" s="334"/>
      <c r="Z49" s="334"/>
    </row>
    <row r="50" spans="1:26" ht="15" customHeight="1" x14ac:dyDescent="0.25">
      <c r="A50" s="161"/>
      <c r="B50" s="327">
        <v>2</v>
      </c>
      <c r="C50" s="333">
        <f t="shared" si="2"/>
        <v>-7.322910463531772E-4</v>
      </c>
      <c r="D50" s="328">
        <f>+'School Cash Flow'!D50+'Parish Cash Flow'!D50</f>
        <v>0</v>
      </c>
      <c r="E50" s="328">
        <f>+'School Cash Flow'!E50+'Parish Cash Flow'!E50</f>
        <v>0</v>
      </c>
      <c r="F50" s="328">
        <f>+'School Cash Flow'!F50+'Parish Cash Flow'!F50</f>
        <v>0</v>
      </c>
      <c r="G50" s="328">
        <f>+'School Cash Flow'!G50+'Parish Cash Flow'!G50</f>
        <v>0</v>
      </c>
      <c r="H50" s="328">
        <f>+'School Cash Flow'!H50+'Parish Cash Flow'!H50</f>
        <v>0</v>
      </c>
      <c r="I50" s="328">
        <f>+'School Cash Flow'!I50+'Parish Cash Flow'!I50</f>
        <v>0</v>
      </c>
      <c r="J50" s="328">
        <f>+'School Cash Flow'!J50+'Parish Cash Flow'!J50</f>
        <v>0</v>
      </c>
      <c r="K50" s="328">
        <f t="shared" si="1"/>
        <v>-7.322910463531772E-4</v>
      </c>
      <c r="L50" s="328">
        <f>+'School Cash Flow'!L50+'Parish Cash Flow'!L50</f>
        <v>-8.7618438807883035E-6</v>
      </c>
      <c r="M50" s="328">
        <f>+'School Cash Flow'!M50+'Parish Cash Flow'!M50</f>
        <v>3.0952481649066406E-5</v>
      </c>
      <c r="N50" s="328">
        <f t="shared" si="3"/>
        <v>-7.5448168412145533E-4</v>
      </c>
      <c r="O50" s="333">
        <f t="shared" si="0"/>
        <v>-8.968422654385776E-4</v>
      </c>
      <c r="P50" s="57"/>
      <c r="Q50" s="57"/>
      <c r="R50" s="57"/>
      <c r="S50" s="57"/>
      <c r="T50" s="57"/>
      <c r="U50" s="57"/>
      <c r="V50" s="57"/>
      <c r="W50" s="334"/>
      <c r="X50" s="334"/>
      <c r="Y50" s="334"/>
      <c r="Z50" s="334"/>
    </row>
    <row r="51" spans="1:26" ht="15" customHeight="1" x14ac:dyDescent="0.25">
      <c r="A51" s="161"/>
      <c r="B51" s="327">
        <v>3</v>
      </c>
      <c r="C51" s="333">
        <f t="shared" si="2"/>
        <v>-7.5448168412145533E-4</v>
      </c>
      <c r="D51" s="328">
        <f>+'School Cash Flow'!D51+'Parish Cash Flow'!D51</f>
        <v>0</v>
      </c>
      <c r="E51" s="328">
        <f>+'School Cash Flow'!E51+'Parish Cash Flow'!E51</f>
        <v>0</v>
      </c>
      <c r="F51" s="328">
        <f>+'School Cash Flow'!F51+'Parish Cash Flow'!F51</f>
        <v>0</v>
      </c>
      <c r="G51" s="328">
        <f>+'School Cash Flow'!G51+'Parish Cash Flow'!G51</f>
        <v>0</v>
      </c>
      <c r="H51" s="328">
        <f>+'School Cash Flow'!H51+'Parish Cash Flow'!H51</f>
        <v>0</v>
      </c>
      <c r="I51" s="328">
        <f>+'School Cash Flow'!I51+'Parish Cash Flow'!I51</f>
        <v>0</v>
      </c>
      <c r="J51" s="328">
        <f>+'School Cash Flow'!J51+'Parish Cash Flow'!J51</f>
        <v>0</v>
      </c>
      <c r="K51" s="328">
        <f t="shared" si="1"/>
        <v>-7.5448168412145533E-4</v>
      </c>
      <c r="L51" s="328">
        <f>+'School Cash Flow'!L51+'Parish Cash Flow'!L51</f>
        <v>-9.0724015930554789E-6</v>
      </c>
      <c r="M51" s="328">
        <f>+'School Cash Flow'!M51+'Parish Cash Flow'!M51</f>
        <v>3.1263039361333585E-5</v>
      </c>
      <c r="N51" s="328">
        <f t="shared" si="3"/>
        <v>-7.7667232188973335E-4</v>
      </c>
      <c r="O51" s="333">
        <f t="shared" si="0"/>
        <v>-9.2810530479991115E-4</v>
      </c>
      <c r="P51" s="57"/>
      <c r="Q51" s="57"/>
      <c r="R51" s="57"/>
      <c r="S51" s="57"/>
      <c r="T51" s="57"/>
      <c r="U51" s="57"/>
      <c r="V51" s="57"/>
      <c r="W51" s="334"/>
      <c r="X51" s="334"/>
      <c r="Y51" s="334"/>
      <c r="Z51" s="334"/>
    </row>
    <row r="52" spans="1:26" ht="15" customHeight="1" x14ac:dyDescent="0.25">
      <c r="A52" s="253"/>
      <c r="B52" s="327">
        <v>4</v>
      </c>
      <c r="C52" s="333">
        <f t="shared" si="2"/>
        <v>-7.7667232188973335E-4</v>
      </c>
      <c r="D52" s="328">
        <f>+'School Cash Flow'!D52+'Parish Cash Flow'!D52</f>
        <v>0</v>
      </c>
      <c r="E52" s="328">
        <f>+'School Cash Flow'!E52+'Parish Cash Flow'!E52</f>
        <v>0</v>
      </c>
      <c r="F52" s="328">
        <f>+'School Cash Flow'!F52+'Parish Cash Flow'!F52</f>
        <v>0</v>
      </c>
      <c r="G52" s="328">
        <f>+'School Cash Flow'!G52+'Parish Cash Flow'!G52</f>
        <v>0</v>
      </c>
      <c r="H52" s="328">
        <f>+'School Cash Flow'!H52+'Parish Cash Flow'!H52</f>
        <v>0</v>
      </c>
      <c r="I52" s="328">
        <f>+'School Cash Flow'!I52+'Parish Cash Flow'!I52</f>
        <v>0</v>
      </c>
      <c r="J52" s="328">
        <f>+'School Cash Flow'!J52+'Parish Cash Flow'!J52</f>
        <v>0</v>
      </c>
      <c r="K52" s="328">
        <f t="shared" si="1"/>
        <v>-7.7667232188973335E-4</v>
      </c>
      <c r="L52" s="328">
        <f>+'School Cash Flow'!L52+'Parish Cash Flow'!L52</f>
        <v>-9.3860752458712061E-6</v>
      </c>
      <c r="M52" s="328">
        <f>+'School Cash Flow'!M52+'Parish Cash Flow'!M52</f>
        <v>3.1576713014149314E-5</v>
      </c>
      <c r="N52" s="328">
        <f t="shared" si="3"/>
        <v>-7.9886295965801149E-4</v>
      </c>
      <c r="O52" s="333">
        <f t="shared" si="0"/>
        <v>-9.5968201781406045E-4</v>
      </c>
      <c r="P52" s="57"/>
      <c r="Q52" s="57"/>
      <c r="R52" s="57"/>
      <c r="S52" s="57"/>
      <c r="T52" s="57"/>
      <c r="U52" s="57"/>
      <c r="V52" s="57"/>
      <c r="W52" s="334"/>
      <c r="X52" s="334"/>
      <c r="Y52" s="334"/>
      <c r="Z52" s="334"/>
    </row>
    <row r="53" spans="1:26" ht="15" customHeight="1" x14ac:dyDescent="0.25">
      <c r="A53" s="253" t="s">
        <v>153</v>
      </c>
      <c r="B53" s="327">
        <v>1</v>
      </c>
      <c r="C53" s="333">
        <f t="shared" si="2"/>
        <v>-7.9886295965801149E-4</v>
      </c>
      <c r="D53" s="328">
        <f>+'School Cash Flow'!D53+'Parish Cash Flow'!D53</f>
        <v>0</v>
      </c>
      <c r="E53" s="328">
        <f>+'School Cash Flow'!E53+'Parish Cash Flow'!E53</f>
        <v>0</v>
      </c>
      <c r="F53" s="328">
        <f>+'School Cash Flow'!F53+'Parish Cash Flow'!F53</f>
        <v>0</v>
      </c>
      <c r="G53" s="328">
        <f>+'School Cash Flow'!G53+'Parish Cash Flow'!G53</f>
        <v>0</v>
      </c>
      <c r="H53" s="328">
        <f>+'School Cash Flow'!H53+'Parish Cash Flow'!H53</f>
        <v>0</v>
      </c>
      <c r="I53" s="328">
        <f>+'School Cash Flow'!I53+'Parish Cash Flow'!I53</f>
        <v>0</v>
      </c>
      <c r="J53" s="328">
        <f>+'School Cash Flow'!J53+'Parish Cash Flow'!J53</f>
        <v>0</v>
      </c>
      <c r="K53" s="328">
        <f t="shared" si="1"/>
        <v>-7.9886295965801149E-4</v>
      </c>
      <c r="L53" s="328">
        <f>+'School Cash Flow'!L53+'Parish Cash Flow'!L53</f>
        <v>-9.702896102621061E-6</v>
      </c>
      <c r="M53" s="328">
        <f>+'School Cash Flow'!M53+'Parish Cash Flow'!M53</f>
        <v>3.1893533870899164E-5</v>
      </c>
      <c r="N53" s="328">
        <f t="shared" si="3"/>
        <v>-8.2105359742628962E-4</v>
      </c>
      <c r="O53" s="333">
        <f t="shared" si="0"/>
        <v>-9.9157555168495962E-4</v>
      </c>
      <c r="P53" s="57"/>
      <c r="Q53" s="57"/>
      <c r="R53" s="57"/>
      <c r="S53" s="57"/>
      <c r="T53" s="57"/>
      <c r="U53" s="57"/>
      <c r="V53" s="57"/>
      <c r="W53" s="334"/>
      <c r="X53" s="334"/>
      <c r="Y53" s="334"/>
      <c r="Z53" s="334"/>
    </row>
    <row r="54" spans="1:26" ht="15" customHeight="1" x14ac:dyDescent="0.25">
      <c r="A54" s="253"/>
      <c r="B54" s="327">
        <v>2</v>
      </c>
      <c r="C54" s="333">
        <f t="shared" si="2"/>
        <v>-8.2105359742628962E-4</v>
      </c>
      <c r="D54" s="328">
        <f>+'School Cash Flow'!D54+'Parish Cash Flow'!D54</f>
        <v>0</v>
      </c>
      <c r="E54" s="328">
        <f>+'School Cash Flow'!E54+'Parish Cash Flow'!E54</f>
        <v>0</v>
      </c>
      <c r="F54" s="328">
        <f>+'School Cash Flow'!F54+'Parish Cash Flow'!F54</f>
        <v>0</v>
      </c>
      <c r="G54" s="328">
        <f>+'School Cash Flow'!G54+'Parish Cash Flow'!G54</f>
        <v>0</v>
      </c>
      <c r="H54" s="328">
        <f>+'School Cash Flow'!H54+'Parish Cash Flow'!H54</f>
        <v>0</v>
      </c>
      <c r="I54" s="328">
        <f>+'School Cash Flow'!I54+'Parish Cash Flow'!I54</f>
        <v>0</v>
      </c>
      <c r="J54" s="328">
        <f>+'School Cash Flow'!J54+'Parish Cash Flow'!J54</f>
        <v>0</v>
      </c>
      <c r="K54" s="328">
        <f t="shared" si="1"/>
        <v>-8.2105359742628962E-4</v>
      </c>
      <c r="L54" s="328">
        <f>+'School Cash Flow'!L54+'Parish Cash Flow'!L54</f>
        <v>-1.0022895740367743E-5</v>
      </c>
      <c r="M54" s="328">
        <f>+'School Cash Flow'!M54+'Parish Cash Flow'!M54</f>
        <v>3.2213533508645849E-5</v>
      </c>
      <c r="N54" s="328">
        <f t="shared" si="3"/>
        <v>-8.4324423519456764E-4</v>
      </c>
      <c r="O54" s="333">
        <f t="shared" si="0"/>
        <v>-1.0237890851936054E-3</v>
      </c>
      <c r="P54" s="57"/>
      <c r="Q54" s="57"/>
      <c r="R54" s="57"/>
      <c r="S54" s="57"/>
      <c r="T54" s="57"/>
      <c r="U54" s="57"/>
      <c r="V54" s="57"/>
      <c r="W54" s="334"/>
      <c r="X54" s="334"/>
      <c r="Y54" s="334"/>
      <c r="Z54" s="334"/>
    </row>
    <row r="55" spans="1:26" ht="15" customHeight="1" x14ac:dyDescent="0.25">
      <c r="A55" s="253"/>
      <c r="B55" s="327">
        <v>3</v>
      </c>
      <c r="C55" s="333">
        <f t="shared" si="2"/>
        <v>-8.4324423519456764E-4</v>
      </c>
      <c r="D55" s="328">
        <f>+'School Cash Flow'!D55+'Parish Cash Flow'!D55</f>
        <v>0</v>
      </c>
      <c r="E55" s="328">
        <f>+'School Cash Flow'!E55+'Parish Cash Flow'!E55</f>
        <v>0</v>
      </c>
      <c r="F55" s="328">
        <f>+'School Cash Flow'!F55+'Parish Cash Flow'!F55</f>
        <v>0</v>
      </c>
      <c r="G55" s="328">
        <f>+'School Cash Flow'!G55+'Parish Cash Flow'!G55</f>
        <v>0</v>
      </c>
      <c r="H55" s="328">
        <f>+'School Cash Flow'!H55+'Parish Cash Flow'!H55</f>
        <v>0</v>
      </c>
      <c r="I55" s="328">
        <f>+'School Cash Flow'!I55+'Parish Cash Flow'!I55</f>
        <v>0</v>
      </c>
      <c r="J55" s="328">
        <f>+'School Cash Flow'!J55+'Parish Cash Flow'!J55</f>
        <v>0</v>
      </c>
      <c r="K55" s="328">
        <f t="shared" si="1"/>
        <v>-8.4324423519456764E-4</v>
      </c>
      <c r="L55" s="328">
        <f>+'School Cash Flow'!L55+'Parish Cash Flow'!L55</f>
        <v>-1.0346106052998323E-5</v>
      </c>
      <c r="M55" s="328">
        <f>+'School Cash Flow'!M55+'Parish Cash Flow'!M55</f>
        <v>3.2536743821276424E-5</v>
      </c>
      <c r="N55" s="328">
        <f t="shared" si="3"/>
        <v>-8.6543487296284567E-4</v>
      </c>
      <c r="O55" s="333">
        <f t="shared" si="0"/>
        <v>-1.0563258290148818E-3</v>
      </c>
      <c r="P55" s="57"/>
      <c r="Q55" s="57"/>
      <c r="R55" s="57"/>
      <c r="S55" s="57"/>
      <c r="T55" s="57"/>
      <c r="U55" s="57"/>
      <c r="V55" s="57"/>
      <c r="W55" s="334"/>
      <c r="X55" s="334"/>
      <c r="Y55" s="334"/>
      <c r="Z55" s="334"/>
    </row>
    <row r="56" spans="1:26" ht="15" customHeight="1" x14ac:dyDescent="0.25">
      <c r="A56" s="253"/>
      <c r="B56" s="327">
        <v>4</v>
      </c>
      <c r="C56" s="333">
        <f t="shared" si="2"/>
        <v>-8.6543487296284567E-4</v>
      </c>
      <c r="D56" s="328">
        <f>+'School Cash Flow'!D56+'Parish Cash Flow'!D56</f>
        <v>0</v>
      </c>
      <c r="E56" s="328">
        <f>+'School Cash Flow'!E56+'Parish Cash Flow'!E56</f>
        <v>0</v>
      </c>
      <c r="F56" s="328">
        <f>+'School Cash Flow'!F56+'Parish Cash Flow'!F56</f>
        <v>0</v>
      </c>
      <c r="G56" s="328">
        <f>+'School Cash Flow'!G56+'Parish Cash Flow'!G56</f>
        <v>0</v>
      </c>
      <c r="H56" s="328">
        <f>+'School Cash Flow'!H56+'Parish Cash Flow'!H56</f>
        <v>0</v>
      </c>
      <c r="I56" s="328">
        <f>+'School Cash Flow'!I56+'Parish Cash Flow'!I56</f>
        <v>0</v>
      </c>
      <c r="J56" s="328">
        <f>+'School Cash Flow'!J56+'Parish Cash Flow'!J56</f>
        <v>0</v>
      </c>
      <c r="K56" s="328">
        <f t="shared" si="1"/>
        <v>-8.6543487296284567E-4</v>
      </c>
      <c r="L56" s="328">
        <f>+'School Cash Flow'!L56+'Parish Cash Flow'!L56</f>
        <v>-1.0672559254403052E-5</v>
      </c>
      <c r="M56" s="328">
        <f>+'School Cash Flow'!M56+'Parish Cash Flow'!M56</f>
        <v>3.2863197022681156E-5</v>
      </c>
      <c r="N56" s="328">
        <f t="shared" si="3"/>
        <v>-8.876255107311238E-4</v>
      </c>
      <c r="O56" s="333">
        <f t="shared" si="0"/>
        <v>-1.0891890260375629E-3</v>
      </c>
      <c r="P56" s="57"/>
      <c r="Q56" s="57"/>
      <c r="R56" s="57"/>
      <c r="S56" s="57"/>
      <c r="T56" s="57"/>
      <c r="U56" s="57"/>
      <c r="V56" s="57"/>
      <c r="W56" s="334"/>
      <c r="X56" s="334"/>
      <c r="Y56" s="334"/>
      <c r="Z56" s="334"/>
    </row>
    <row r="57" spans="1:26" ht="15" customHeight="1" x14ac:dyDescent="0.25">
      <c r="A57" s="253" t="s">
        <v>153</v>
      </c>
      <c r="B57" s="327">
        <v>1</v>
      </c>
      <c r="C57" s="333">
        <f t="shared" si="2"/>
        <v>-8.876255107311238E-4</v>
      </c>
      <c r="D57" s="328">
        <f>+'School Cash Flow'!D57+'Parish Cash Flow'!D57</f>
        <v>0</v>
      </c>
      <c r="E57" s="328">
        <f>+'School Cash Flow'!E57+'Parish Cash Flow'!E57</f>
        <v>0</v>
      </c>
      <c r="F57" s="328">
        <f>+'School Cash Flow'!F57+'Parish Cash Flow'!F57</f>
        <v>0</v>
      </c>
      <c r="G57" s="328">
        <f>+'School Cash Flow'!G57+'Parish Cash Flow'!G57</f>
        <v>0</v>
      </c>
      <c r="H57" s="328">
        <f>+'School Cash Flow'!H57+'Parish Cash Flow'!H57</f>
        <v>0</v>
      </c>
      <c r="I57" s="328">
        <f>+'School Cash Flow'!I57+'Parish Cash Flow'!I57</f>
        <v>0</v>
      </c>
      <c r="J57" s="328">
        <f>+'School Cash Flow'!J57+'Parish Cash Flow'!J57</f>
        <v>0</v>
      </c>
      <c r="K57" s="328">
        <f t="shared" si="1"/>
        <v>-8.876255107311238E-4</v>
      </c>
      <c r="L57" s="328">
        <f>+'School Cash Flow'!L57+'Parish Cash Flow'!L57</f>
        <v>-1.1002287881686065E-5</v>
      </c>
      <c r="M57" s="328">
        <f>+'School Cash Flow'!M57+'Parish Cash Flow'!M57</f>
        <v>3.3192925649964166E-5</v>
      </c>
      <c r="N57" s="328">
        <f t="shared" si="3"/>
        <v>-9.0981614849940193E-4</v>
      </c>
      <c r="O57" s="333">
        <f t="shared" si="0"/>
        <v>-1.1223819516875272E-3</v>
      </c>
      <c r="P57" s="57"/>
      <c r="Q57" s="57"/>
      <c r="R57" s="57"/>
      <c r="S57" s="57"/>
      <c r="T57" s="57"/>
      <c r="U57" s="57"/>
      <c r="V57" s="57"/>
      <c r="W57" s="334"/>
      <c r="X57" s="334"/>
      <c r="Y57" s="334"/>
      <c r="Z57" s="334"/>
    </row>
    <row r="58" spans="1:26" ht="15" customHeight="1" x14ac:dyDescent="0.25">
      <c r="A58" s="253"/>
      <c r="B58" s="327">
        <v>2</v>
      </c>
      <c r="C58" s="333">
        <f t="shared" si="2"/>
        <v>-9.0981614849940193E-4</v>
      </c>
      <c r="D58" s="328">
        <f>+'School Cash Flow'!D58+'Parish Cash Flow'!D58</f>
        <v>0</v>
      </c>
      <c r="E58" s="328">
        <f>+'School Cash Flow'!E58+'Parish Cash Flow'!E58</f>
        <v>0</v>
      </c>
      <c r="F58" s="328">
        <f>+'School Cash Flow'!F58+'Parish Cash Flow'!F58</f>
        <v>0</v>
      </c>
      <c r="G58" s="328">
        <f>+'School Cash Flow'!G58+'Parish Cash Flow'!G58</f>
        <v>0</v>
      </c>
      <c r="H58" s="328">
        <f>+'School Cash Flow'!H58+'Parish Cash Flow'!H58</f>
        <v>0</v>
      </c>
      <c r="I58" s="328">
        <f>+'School Cash Flow'!I58+'Parish Cash Flow'!I58</f>
        <v>0</v>
      </c>
      <c r="J58" s="328">
        <f>+'School Cash Flow'!J58+'Parish Cash Flow'!J58</f>
        <v>0</v>
      </c>
      <c r="K58" s="328">
        <f t="shared" si="1"/>
        <v>-9.0981614849940193E-4</v>
      </c>
      <c r="L58" s="328">
        <f>+'School Cash Flow'!L58+'Parish Cash Flow'!L58</f>
        <v>-1.1335324798408325E-5</v>
      </c>
      <c r="M58" s="328">
        <f>+'School Cash Flow'!M58+'Parish Cash Flow'!M58</f>
        <v>3.3525962566686428E-5</v>
      </c>
      <c r="N58" s="328">
        <f t="shared" si="3"/>
        <v>-9.3200678626768007E-4</v>
      </c>
      <c r="O58" s="333">
        <f t="shared" si="0"/>
        <v>-1.1559079142542136E-3</v>
      </c>
      <c r="P58" s="57"/>
      <c r="Q58" s="57"/>
      <c r="R58" s="57"/>
      <c r="S58" s="57"/>
      <c r="T58" s="57"/>
      <c r="U58" s="57"/>
      <c r="V58" s="57"/>
      <c r="W58" s="334"/>
      <c r="X58" s="334"/>
      <c r="Y58" s="334"/>
      <c r="Z58" s="334"/>
    </row>
    <row r="59" spans="1:26" ht="15" customHeight="1" x14ac:dyDescent="0.25">
      <c r="A59" s="253"/>
      <c r="B59" s="327">
        <v>3</v>
      </c>
      <c r="C59" s="333">
        <f t="shared" si="2"/>
        <v>-9.3200678626768007E-4</v>
      </c>
      <c r="D59" s="328">
        <f>+'School Cash Flow'!D59+'Parish Cash Flow'!D59</f>
        <v>0</v>
      </c>
      <c r="E59" s="328">
        <f>+'School Cash Flow'!E59+'Parish Cash Flow'!E59</f>
        <v>0</v>
      </c>
      <c r="F59" s="328">
        <f>+'School Cash Flow'!F59+'Parish Cash Flow'!F59</f>
        <v>0</v>
      </c>
      <c r="G59" s="328">
        <f>+'School Cash Flow'!G59+'Parish Cash Flow'!G59</f>
        <v>0</v>
      </c>
      <c r="H59" s="328">
        <f>+'School Cash Flow'!H59+'Parish Cash Flow'!H59</f>
        <v>0</v>
      </c>
      <c r="I59" s="328">
        <f>+'School Cash Flow'!I59+'Parish Cash Flow'!I59</f>
        <v>0</v>
      </c>
      <c r="J59" s="328">
        <f>+'School Cash Flow'!J59+'Parish Cash Flow'!J59</f>
        <v>0</v>
      </c>
      <c r="K59" s="328">
        <f t="shared" si="1"/>
        <v>-9.3200678626768007E-4</v>
      </c>
      <c r="L59" s="328">
        <f>+'School Cash Flow'!L59+'Parish Cash Flow'!L59</f>
        <v>-1.1671703197863061E-5</v>
      </c>
      <c r="M59" s="328">
        <f>+'School Cash Flow'!M59+'Parish Cash Flow'!M59</f>
        <v>3.3862340966141167E-5</v>
      </c>
      <c r="N59" s="328">
        <f t="shared" si="3"/>
        <v>-9.5419742403595809E-4</v>
      </c>
      <c r="O59" s="333">
        <f t="shared" si="0"/>
        <v>-1.1897702552203548E-3</v>
      </c>
      <c r="P59" s="57"/>
      <c r="Q59" s="57"/>
      <c r="R59" s="57"/>
      <c r="S59" s="57"/>
      <c r="T59" s="57"/>
      <c r="U59" s="57"/>
      <c r="V59" s="57"/>
      <c r="W59" s="334"/>
      <c r="X59" s="334"/>
      <c r="Y59" s="334"/>
      <c r="Z59" s="334"/>
    </row>
    <row r="60" spans="1:26" ht="15" customHeight="1" x14ac:dyDescent="0.25">
      <c r="A60" s="161"/>
      <c r="B60" s="327">
        <v>4</v>
      </c>
      <c r="C60" s="333">
        <f t="shared" si="2"/>
        <v>-9.5419742403595809E-4</v>
      </c>
      <c r="D60" s="328">
        <f>+'School Cash Flow'!D60+'Parish Cash Flow'!D60</f>
        <v>0</v>
      </c>
      <c r="E60" s="328">
        <f>+'School Cash Flow'!E60+'Parish Cash Flow'!E60</f>
        <v>0</v>
      </c>
      <c r="F60" s="328">
        <f>+'School Cash Flow'!F60+'Parish Cash Flow'!F60</f>
        <v>0</v>
      </c>
      <c r="G60" s="328">
        <f>+'School Cash Flow'!G60+'Parish Cash Flow'!G60</f>
        <v>0</v>
      </c>
      <c r="H60" s="328">
        <f>+'School Cash Flow'!H60+'Parish Cash Flow'!H60</f>
        <v>0</v>
      </c>
      <c r="I60" s="328">
        <f>+'School Cash Flow'!I60+'Parish Cash Flow'!I60</f>
        <v>0</v>
      </c>
      <c r="J60" s="328">
        <f>+'School Cash Flow'!J60+'Parish Cash Flow'!J60</f>
        <v>0</v>
      </c>
      <c r="K60" s="328">
        <f t="shared" si="1"/>
        <v>-9.5419742403595809E-4</v>
      </c>
      <c r="L60" s="328">
        <f>+'School Cash Flow'!L60+'Parish Cash Flow'!L60</f>
        <v>-1.2011456606384122E-5</v>
      </c>
      <c r="M60" s="328">
        <f>+'School Cash Flow'!M60+'Parish Cash Flow'!M60</f>
        <v>3.4202094374662228E-5</v>
      </c>
      <c r="N60" s="328">
        <f t="shared" si="3"/>
        <v>-9.7638806180423623E-4</v>
      </c>
      <c r="O60" s="333">
        <f t="shared" si="0"/>
        <v>-1.223972349595017E-3</v>
      </c>
      <c r="P60" s="57"/>
      <c r="Q60" s="57"/>
      <c r="R60" s="57"/>
      <c r="S60" s="57"/>
      <c r="T60" s="57"/>
      <c r="U60" s="57"/>
      <c r="V60" s="57"/>
      <c r="W60" s="334"/>
      <c r="X60" s="334"/>
      <c r="Y60" s="334"/>
      <c r="Z60" s="334"/>
    </row>
    <row r="61" spans="1:26" ht="15" customHeight="1" x14ac:dyDescent="0.25">
      <c r="A61" s="253" t="s">
        <v>154</v>
      </c>
      <c r="B61" s="327">
        <v>1</v>
      </c>
      <c r="C61" s="333">
        <f t="shared" si="2"/>
        <v>-9.7638806180423623E-4</v>
      </c>
      <c r="D61" s="328">
        <f>+'School Cash Flow'!D61+'Parish Cash Flow'!D61</f>
        <v>0</v>
      </c>
      <c r="E61" s="328">
        <f>+'School Cash Flow'!E61+'Parish Cash Flow'!E61</f>
        <v>0</v>
      </c>
      <c r="F61" s="328">
        <f>+'School Cash Flow'!F61+'Parish Cash Flow'!F61</f>
        <v>0</v>
      </c>
      <c r="G61" s="328">
        <f>+'School Cash Flow'!G61+'Parish Cash Flow'!G61</f>
        <v>0</v>
      </c>
      <c r="H61" s="328">
        <f>+'School Cash Flow'!H61+'Parish Cash Flow'!H61</f>
        <v>0</v>
      </c>
      <c r="I61" s="328">
        <f>+'School Cash Flow'!I61+'Parish Cash Flow'!I61</f>
        <v>0</v>
      </c>
      <c r="J61" s="328">
        <f>+'School Cash Flow'!J61+'Parish Cash Flow'!J61</f>
        <v>0</v>
      </c>
      <c r="K61" s="328">
        <f t="shared" si="1"/>
        <v>-9.7638806180423623E-4</v>
      </c>
      <c r="L61" s="328">
        <f>+'School Cash Flow'!L61+'Parish Cash Flow'!L61</f>
        <v>-1.2354618886687467E-5</v>
      </c>
      <c r="M61" s="328">
        <f>+'School Cash Flow'!M61+'Parish Cash Flow'!M61</f>
        <v>3.4545256654965573E-5</v>
      </c>
      <c r="N61" s="328">
        <f t="shared" si="3"/>
        <v>-9.9857869957251425E-4</v>
      </c>
      <c r="O61" s="333">
        <f t="shared" si="0"/>
        <v>-1.2585176062499825E-3</v>
      </c>
      <c r="P61" s="57"/>
      <c r="Q61" s="57"/>
      <c r="R61" s="57"/>
      <c r="S61" s="57"/>
      <c r="T61" s="57"/>
      <c r="U61" s="57"/>
      <c r="V61" s="57"/>
      <c r="W61" s="334"/>
      <c r="X61" s="334"/>
      <c r="Y61" s="334"/>
      <c r="Z61" s="334"/>
    </row>
    <row r="62" spans="1:26" ht="15" customHeight="1" x14ac:dyDescent="0.25">
      <c r="A62" s="253"/>
      <c r="B62" s="327">
        <v>2</v>
      </c>
      <c r="C62" s="333">
        <f t="shared" si="2"/>
        <v>-9.9857869957251425E-4</v>
      </c>
      <c r="D62" s="328">
        <f>+'School Cash Flow'!D62+'Parish Cash Flow'!D62</f>
        <v>0</v>
      </c>
      <c r="E62" s="328">
        <f>+'School Cash Flow'!E62+'Parish Cash Flow'!E62</f>
        <v>0</v>
      </c>
      <c r="F62" s="328">
        <f>+'School Cash Flow'!F62+'Parish Cash Flow'!F62</f>
        <v>0</v>
      </c>
      <c r="G62" s="328">
        <f>+'School Cash Flow'!G62+'Parish Cash Flow'!G62</f>
        <v>0</v>
      </c>
      <c r="H62" s="328">
        <f>+'School Cash Flow'!H62+'Parish Cash Flow'!H62</f>
        <v>0</v>
      </c>
      <c r="I62" s="328">
        <f>+'School Cash Flow'!I62+'Parish Cash Flow'!I62</f>
        <v>0</v>
      </c>
      <c r="J62" s="328">
        <f>+'School Cash Flow'!J62+'Parish Cash Flow'!J62</f>
        <v>0</v>
      </c>
      <c r="K62" s="328">
        <f t="shared" si="1"/>
        <v>-9.9857869957251425E-4</v>
      </c>
      <c r="L62" s="328">
        <f>+'School Cash Flow'!L62+'Parish Cash Flow'!L62</f>
        <v>-1.2701224241246237E-5</v>
      </c>
      <c r="M62" s="328">
        <f>+'School Cash Flow'!M62+'Parish Cash Flow'!M62</f>
        <v>3.4891862009524343E-5</v>
      </c>
      <c r="N62" s="328">
        <f t="shared" si="3"/>
        <v>-1.0207693373407924E-3</v>
      </c>
      <c r="O62" s="333">
        <f t="shared" si="0"/>
        <v>-1.2934094682595068E-3</v>
      </c>
      <c r="P62" s="57"/>
      <c r="Q62" s="57"/>
      <c r="R62" s="57"/>
      <c r="S62" s="57"/>
      <c r="T62" s="57"/>
      <c r="U62" s="57"/>
      <c r="V62" s="57"/>
      <c r="W62" s="334"/>
      <c r="X62" s="334"/>
      <c r="Y62" s="334"/>
      <c r="Z62" s="334"/>
    </row>
    <row r="63" spans="1:26" ht="15" customHeight="1" x14ac:dyDescent="0.25">
      <c r="A63" s="253"/>
      <c r="B63" s="327">
        <v>3</v>
      </c>
      <c r="C63" s="333">
        <f t="shared" si="2"/>
        <v>-1.0207693373407924E-3</v>
      </c>
      <c r="D63" s="328">
        <f>+'School Cash Flow'!D63+'Parish Cash Flow'!D63</f>
        <v>0</v>
      </c>
      <c r="E63" s="328">
        <f>+'School Cash Flow'!E63+'Parish Cash Flow'!E63</f>
        <v>0</v>
      </c>
      <c r="F63" s="328">
        <f>+'School Cash Flow'!F63+'Parish Cash Flow'!F63</f>
        <v>0</v>
      </c>
      <c r="G63" s="328">
        <f>+'School Cash Flow'!G63+'Parish Cash Flow'!G63</f>
        <v>0</v>
      </c>
      <c r="H63" s="328">
        <f>+'School Cash Flow'!H63+'Parish Cash Flow'!H63</f>
        <v>0</v>
      </c>
      <c r="I63" s="328">
        <f>+'School Cash Flow'!I63+'Parish Cash Flow'!I63</f>
        <v>0</v>
      </c>
      <c r="J63" s="328">
        <f>+'School Cash Flow'!J63+'Parish Cash Flow'!J63</f>
        <v>0</v>
      </c>
      <c r="K63" s="328">
        <f t="shared" si="1"/>
        <v>-1.0207693373407924E-3</v>
      </c>
      <c r="L63" s="328">
        <f>+'School Cash Flow'!L63+'Parish Cash Flow'!L63</f>
        <v>-1.3051307215699651E-5</v>
      </c>
      <c r="M63" s="328">
        <f>+'School Cash Flow'!M63+'Parish Cash Flow'!M63</f>
        <v>3.5241944983977757E-5</v>
      </c>
      <c r="N63" s="328">
        <f t="shared" si="3"/>
        <v>-1.0429599751090703E-3</v>
      </c>
      <c r="O63" s="333">
        <f t="shared" si="0"/>
        <v>-1.3286514132434845E-3</v>
      </c>
      <c r="P63" s="57"/>
      <c r="Q63" s="57"/>
      <c r="R63" s="57"/>
      <c r="S63" s="57"/>
      <c r="T63" s="57"/>
      <c r="U63" s="57"/>
      <c r="V63" s="57"/>
      <c r="W63" s="334"/>
      <c r="X63" s="334"/>
      <c r="Y63" s="334"/>
      <c r="Z63" s="334"/>
    </row>
    <row r="64" spans="1:26" ht="15" customHeight="1" x14ac:dyDescent="0.25">
      <c r="A64" s="161"/>
      <c r="B64" s="327">
        <v>4</v>
      </c>
      <c r="C64" s="333">
        <f t="shared" si="2"/>
        <v>-1.0429599751090703E-3</v>
      </c>
      <c r="D64" s="328">
        <f>+'School Cash Flow'!D64+'Parish Cash Flow'!D64</f>
        <v>0</v>
      </c>
      <c r="E64" s="328">
        <f>+'School Cash Flow'!E64+'Parish Cash Flow'!E64</f>
        <v>0</v>
      </c>
      <c r="F64" s="328">
        <f>+'School Cash Flow'!F64+'Parish Cash Flow'!F64</f>
        <v>0</v>
      </c>
      <c r="G64" s="328">
        <f>+'School Cash Flow'!G64+'Parish Cash Flow'!G64</f>
        <v>0</v>
      </c>
      <c r="H64" s="328">
        <f>+'School Cash Flow'!H64+'Parish Cash Flow'!H64</f>
        <v>0</v>
      </c>
      <c r="I64" s="328">
        <f>+'School Cash Flow'!I64+'Parish Cash Flow'!I64</f>
        <v>0</v>
      </c>
      <c r="J64" s="328">
        <f>+'School Cash Flow'!J64+'Parish Cash Flow'!J64</f>
        <v>0</v>
      </c>
      <c r="K64" s="328">
        <f t="shared" si="1"/>
        <v>-1.0429599751090703E-3</v>
      </c>
      <c r="L64" s="328">
        <f>+'School Cash Flow'!L64+'Parish Cash Flow'!L64</f>
        <v>-1.3404902702296118E-5</v>
      </c>
      <c r="M64" s="328">
        <f>+'School Cash Flow'!M64+'Parish Cash Flow'!M64</f>
        <v>3.559554047057422E-5</v>
      </c>
      <c r="N64" s="328">
        <f t="shared" si="3"/>
        <v>-1.0651506128773482E-3</v>
      </c>
      <c r="O64" s="333">
        <f t="shared" si="0"/>
        <v>-1.3642469537140586E-3</v>
      </c>
      <c r="P64" s="57"/>
      <c r="Q64" s="57"/>
      <c r="R64" s="57"/>
      <c r="S64" s="57"/>
      <c r="T64" s="57"/>
      <c r="U64" s="57"/>
      <c r="V64" s="57"/>
      <c r="W64" s="334"/>
      <c r="X64" s="334"/>
      <c r="Y64" s="334"/>
      <c r="Z64" s="334"/>
    </row>
    <row r="65" spans="1:26" ht="15" customHeight="1" x14ac:dyDescent="0.25">
      <c r="A65" s="244" t="s">
        <v>155</v>
      </c>
      <c r="B65" s="327">
        <v>1</v>
      </c>
      <c r="C65" s="333">
        <f t="shared" si="2"/>
        <v>-1.0651506128773482E-3</v>
      </c>
      <c r="D65" s="328">
        <f>+'School Cash Flow'!D65+'Parish Cash Flow'!D65</f>
        <v>0</v>
      </c>
      <c r="E65" s="328">
        <f>+'School Cash Flow'!E65+'Parish Cash Flow'!E65</f>
        <v>0</v>
      </c>
      <c r="F65" s="328">
        <f>+'School Cash Flow'!F65+'Parish Cash Flow'!F65</f>
        <v>0</v>
      </c>
      <c r="G65" s="328">
        <f>+'School Cash Flow'!G65+'Parish Cash Flow'!G65</f>
        <v>0</v>
      </c>
      <c r="H65" s="328">
        <f>+'School Cash Flow'!H65+'Parish Cash Flow'!H65</f>
        <v>0</v>
      </c>
      <c r="I65" s="328">
        <f>+'School Cash Flow'!I65+'Parish Cash Flow'!I65</f>
        <v>0</v>
      </c>
      <c r="J65" s="328">
        <f>+'School Cash Flow'!J65+'Parish Cash Flow'!J65</f>
        <v>0</v>
      </c>
      <c r="K65" s="328">
        <f t="shared" si="1"/>
        <v>-1.0651506128773482E-3</v>
      </c>
      <c r="L65" s="328">
        <f>+'School Cash Flow'!L65+'Parish Cash Flow'!L65</f>
        <v>-1.3762045943370896E-5</v>
      </c>
      <c r="M65" s="328">
        <f>+'School Cash Flow'!M65+'Parish Cash Flow'!M65</f>
        <v>3.5952683711649E-5</v>
      </c>
      <c r="N65" s="328">
        <f t="shared" si="3"/>
        <v>-1.0873412506456263E-3</v>
      </c>
      <c r="O65" s="333">
        <f t="shared" si="0"/>
        <v>-1.4001996374257077E-3</v>
      </c>
      <c r="P65" s="57"/>
      <c r="Q65" s="57"/>
      <c r="R65" s="57"/>
      <c r="S65" s="57"/>
      <c r="T65" s="57"/>
      <c r="U65" s="57"/>
      <c r="V65" s="57"/>
      <c r="W65" s="334"/>
      <c r="X65" s="334"/>
      <c r="Y65" s="334"/>
      <c r="Z65" s="334"/>
    </row>
    <row r="66" spans="1:26" ht="15" customHeight="1" x14ac:dyDescent="0.25">
      <c r="A66" s="253"/>
      <c r="B66" s="327">
        <v>2</v>
      </c>
      <c r="C66" s="333">
        <f t="shared" si="2"/>
        <v>-1.0873412506456263E-3</v>
      </c>
      <c r="D66" s="328">
        <f>+'School Cash Flow'!D66+'Parish Cash Flow'!D66</f>
        <v>0</v>
      </c>
      <c r="E66" s="328">
        <f>+'School Cash Flow'!E66+'Parish Cash Flow'!E66</f>
        <v>0</v>
      </c>
      <c r="F66" s="328">
        <f>+'School Cash Flow'!F66+'Parish Cash Flow'!F66</f>
        <v>0</v>
      </c>
      <c r="G66" s="328">
        <f>+'School Cash Flow'!G66+'Parish Cash Flow'!G66</f>
        <v>0</v>
      </c>
      <c r="H66" s="328">
        <f>+'School Cash Flow'!H66+'Parish Cash Flow'!H66</f>
        <v>0</v>
      </c>
      <c r="I66" s="328">
        <f>+'School Cash Flow'!I66+'Parish Cash Flow'!I66</f>
        <v>0</v>
      </c>
      <c r="J66" s="328">
        <f>+'School Cash Flow'!J66+'Parish Cash Flow'!J66</f>
        <v>0</v>
      </c>
      <c r="K66" s="328">
        <f t="shared" si="1"/>
        <v>-1.0873412506456263E-3</v>
      </c>
      <c r="L66" s="328">
        <f>+'School Cash Flow'!L66+'Parish Cash Flow'!L66</f>
        <v>-1.4122772534858653E-5</v>
      </c>
      <c r="M66" s="328">
        <f>+'School Cash Flow'!M66+'Parish Cash Flow'!M66</f>
        <v>3.6313410303136759E-5</v>
      </c>
      <c r="N66" s="328">
        <f t="shared" si="3"/>
        <v>-1.1095318884139045E-3</v>
      </c>
      <c r="O66" s="333">
        <f t="shared" si="0"/>
        <v>-1.4365130477288445E-3</v>
      </c>
      <c r="P66" s="57"/>
      <c r="Q66" s="57"/>
      <c r="R66" s="57"/>
      <c r="S66" s="57"/>
      <c r="T66" s="57"/>
      <c r="U66" s="57"/>
      <c r="V66" s="57"/>
      <c r="W66" s="334"/>
      <c r="X66" s="334"/>
      <c r="Y66" s="334"/>
      <c r="Z66" s="334"/>
    </row>
    <row r="67" spans="1:26" ht="15" customHeight="1" x14ac:dyDescent="0.25">
      <c r="A67" s="253"/>
      <c r="B67" s="327">
        <v>3</v>
      </c>
      <c r="C67" s="333">
        <f t="shared" si="2"/>
        <v>-1.1095318884139045E-3</v>
      </c>
      <c r="D67" s="328">
        <f>+'School Cash Flow'!D67+'Parish Cash Flow'!D67</f>
        <v>0</v>
      </c>
      <c r="E67" s="328">
        <f>+'School Cash Flow'!E67+'Parish Cash Flow'!E67</f>
        <v>0</v>
      </c>
      <c r="F67" s="328">
        <f>+'School Cash Flow'!F67+'Parish Cash Flow'!F67</f>
        <v>0</v>
      </c>
      <c r="G67" s="328">
        <f>+'School Cash Flow'!G67+'Parish Cash Flow'!G67</f>
        <v>0</v>
      </c>
      <c r="H67" s="328">
        <f>+'School Cash Flow'!H67+'Parish Cash Flow'!H67</f>
        <v>0</v>
      </c>
      <c r="I67" s="328">
        <f>+'School Cash Flow'!I67+'Parish Cash Flow'!I67</f>
        <v>0</v>
      </c>
      <c r="J67" s="328">
        <f>+'School Cash Flow'!J67+'Parish Cash Flow'!J67</f>
        <v>0</v>
      </c>
      <c r="K67" s="328">
        <f t="shared" si="1"/>
        <v>-1.1095318884139045E-3</v>
      </c>
      <c r="L67" s="328">
        <f>+'School Cash Flow'!L67+'Parish Cash Flow'!L67</f>
        <v>-1.4487118429841246E-5</v>
      </c>
      <c r="M67" s="328">
        <f>+'School Cash Flow'!M67+'Parish Cash Flow'!M67</f>
        <v>3.6677756198119356E-5</v>
      </c>
      <c r="N67" s="328">
        <f t="shared" si="3"/>
        <v>-1.1317225261821824E-3</v>
      </c>
      <c r="O67" s="333">
        <f t="shared" si="0"/>
        <v>-1.4731908039269637E-3</v>
      </c>
      <c r="P67" s="57"/>
      <c r="Q67" s="57"/>
      <c r="R67" s="57"/>
      <c r="S67" s="57"/>
      <c r="T67" s="57"/>
      <c r="U67" s="57"/>
      <c r="V67" s="57"/>
      <c r="W67" s="334"/>
      <c r="X67" s="334"/>
      <c r="Y67" s="334"/>
      <c r="Z67" s="334"/>
    </row>
    <row r="68" spans="1:26" ht="15" customHeight="1" x14ac:dyDescent="0.25">
      <c r="A68" s="161"/>
      <c r="B68" s="327">
        <v>4</v>
      </c>
      <c r="C68" s="333">
        <f t="shared" si="2"/>
        <v>-1.1317225261821824E-3</v>
      </c>
      <c r="D68" s="328">
        <f>+'School Cash Flow'!D68+'Parish Cash Flow'!D68</f>
        <v>0</v>
      </c>
      <c r="E68" s="328">
        <f>+'School Cash Flow'!E68+'Parish Cash Flow'!E68</f>
        <v>0</v>
      </c>
      <c r="F68" s="328">
        <f>+'School Cash Flow'!F68+'Parish Cash Flow'!F68</f>
        <v>0</v>
      </c>
      <c r="G68" s="328">
        <f>+'School Cash Flow'!G68+'Parish Cash Flow'!G68</f>
        <v>0</v>
      </c>
      <c r="H68" s="328">
        <f>+'School Cash Flow'!H68+'Parish Cash Flow'!H68</f>
        <v>0</v>
      </c>
      <c r="I68" s="328">
        <f>+'School Cash Flow'!I68+'Parish Cash Flow'!I68</f>
        <v>0</v>
      </c>
      <c r="J68" s="328">
        <f>+'School Cash Flow'!J68+'Parish Cash Flow'!J68</f>
        <v>0</v>
      </c>
      <c r="K68" s="328">
        <f t="shared" si="1"/>
        <v>-1.1317225261821824E-3</v>
      </c>
      <c r="L68" s="328">
        <f>+'School Cash Flow'!L68+'Parish Cash Flow'!L68</f>
        <v>-1.4855119942131127E-5</v>
      </c>
      <c r="M68" s="328">
        <f>+'School Cash Flow'!M68+'Parish Cash Flow'!M68</f>
        <v>3.7045757710409229E-5</v>
      </c>
      <c r="N68" s="328">
        <f t="shared" si="3"/>
        <v>-1.1539131639504605E-3</v>
      </c>
      <c r="O68" s="333">
        <f t="shared" si="0"/>
        <v>-1.510236561637373E-3</v>
      </c>
      <c r="P68" s="57"/>
      <c r="Q68" s="57"/>
      <c r="R68" s="57"/>
      <c r="S68" s="57"/>
      <c r="T68" s="57"/>
      <c r="U68" s="57"/>
      <c r="V68" s="57"/>
      <c r="W68" s="334"/>
      <c r="X68" s="334"/>
      <c r="Y68" s="334"/>
      <c r="Z68" s="334"/>
    </row>
    <row r="69" spans="1:26" ht="15" customHeight="1" x14ac:dyDescent="0.25">
      <c r="A69" s="244" t="s">
        <v>156</v>
      </c>
      <c r="B69" s="327">
        <v>1</v>
      </c>
      <c r="C69" s="333">
        <f t="shared" si="2"/>
        <v>-1.1539131639504605E-3</v>
      </c>
      <c r="D69" s="328">
        <f>+'School Cash Flow'!D69+'Parish Cash Flow'!D69</f>
        <v>0</v>
      </c>
      <c r="E69" s="328">
        <f>+'School Cash Flow'!E69+'Parish Cash Flow'!E69</f>
        <v>0</v>
      </c>
      <c r="F69" s="328">
        <f>+'School Cash Flow'!F69+'Parish Cash Flow'!F69</f>
        <v>0</v>
      </c>
      <c r="G69" s="328">
        <f>+'School Cash Flow'!G69+'Parish Cash Flow'!G69</f>
        <v>0</v>
      </c>
      <c r="H69" s="328">
        <f>+'School Cash Flow'!H69+'Parish Cash Flow'!H69</f>
        <v>0</v>
      </c>
      <c r="I69" s="328">
        <f>+'School Cash Flow'!I69+'Parish Cash Flow'!I69</f>
        <v>0</v>
      </c>
      <c r="J69" s="328">
        <f>+'School Cash Flow'!J69+'Parish Cash Flow'!J69</f>
        <v>0</v>
      </c>
      <c r="K69" s="328">
        <f t="shared" si="1"/>
        <v>-1.1539131639504605E-3</v>
      </c>
      <c r="L69" s="328">
        <f>+'School Cash Flow'!L69+'Parish Cash Flow'!L69</f>
        <v>-1.5226813749890666E-5</v>
      </c>
      <c r="M69" s="328">
        <f>+'School Cash Flow'!M69+'Parish Cash Flow'!M69</f>
        <v>3.7417451518168771E-5</v>
      </c>
      <c r="N69" s="328">
        <f t="shared" si="3"/>
        <v>-1.1761038017187387E-3</v>
      </c>
      <c r="O69" s="333">
        <f t="shared" si="0"/>
        <v>-1.5476540131555418E-3</v>
      </c>
      <c r="P69" s="57"/>
      <c r="Q69" s="57"/>
      <c r="R69" s="57"/>
      <c r="S69" s="57"/>
      <c r="T69" s="57"/>
      <c r="U69" s="57"/>
      <c r="V69" s="57"/>
      <c r="W69" s="334"/>
      <c r="X69" s="334"/>
      <c r="Y69" s="334"/>
      <c r="Z69" s="334"/>
    </row>
    <row r="70" spans="1:26" ht="15" customHeight="1" x14ac:dyDescent="0.25">
      <c r="A70" s="337"/>
      <c r="B70" s="327">
        <v>2</v>
      </c>
      <c r="C70" s="333">
        <f t="shared" si="2"/>
        <v>-1.1761038017187387E-3</v>
      </c>
      <c r="D70" s="328">
        <f>+'School Cash Flow'!D70+'Parish Cash Flow'!D70</f>
        <v>0</v>
      </c>
      <c r="E70" s="328">
        <f>+'School Cash Flow'!E70+'Parish Cash Flow'!E70</f>
        <v>0</v>
      </c>
      <c r="F70" s="328">
        <f>+'School Cash Flow'!F70+'Parish Cash Flow'!F70</f>
        <v>0</v>
      </c>
      <c r="G70" s="328">
        <f>+'School Cash Flow'!G70+'Parish Cash Flow'!G70</f>
        <v>0</v>
      </c>
      <c r="H70" s="328">
        <f>+'School Cash Flow'!H70+'Parish Cash Flow'!H70</f>
        <v>0</v>
      </c>
      <c r="I70" s="328">
        <f>+'School Cash Flow'!I70+'Parish Cash Flow'!I70</f>
        <v>0</v>
      </c>
      <c r="J70" s="328">
        <f>+'School Cash Flow'!J70+'Parish Cash Flow'!J70</f>
        <v>0</v>
      </c>
      <c r="K70" s="328">
        <f t="shared" si="1"/>
        <v>-1.1761038017187387E-3</v>
      </c>
      <c r="L70" s="328">
        <f>+'School Cash Flow'!L70+'Parish Cash Flow'!L70</f>
        <v>-1.5602236899287829E-5</v>
      </c>
      <c r="M70" s="328">
        <f>+'School Cash Flow'!M70+'Parish Cash Flow'!M70</f>
        <v>3.7792874667565935E-5</v>
      </c>
      <c r="N70" s="328">
        <f t="shared" si="3"/>
        <v>-1.1982944394870166E-3</v>
      </c>
      <c r="O70" s="333">
        <f t="shared" si="0"/>
        <v>-1.5854468878231077E-3</v>
      </c>
      <c r="P70" s="57"/>
      <c r="Q70" s="57"/>
      <c r="R70" s="57"/>
      <c r="S70" s="57"/>
      <c r="T70" s="57"/>
      <c r="U70" s="57"/>
      <c r="V70" s="57"/>
      <c r="W70" s="334"/>
      <c r="X70" s="334"/>
      <c r="Y70" s="334"/>
      <c r="Z70" s="334"/>
    </row>
    <row r="71" spans="1:26" ht="15" customHeight="1" x14ac:dyDescent="0.25">
      <c r="A71" s="253"/>
      <c r="B71" s="327">
        <v>3</v>
      </c>
      <c r="C71" s="333">
        <f t="shared" si="2"/>
        <v>-1.1982944394870166E-3</v>
      </c>
      <c r="D71" s="328">
        <f>+'School Cash Flow'!D71+'Parish Cash Flow'!D71</f>
        <v>0</v>
      </c>
      <c r="E71" s="328">
        <f>+'School Cash Flow'!E71+'Parish Cash Flow'!E71</f>
        <v>0</v>
      </c>
      <c r="F71" s="328">
        <f>+'School Cash Flow'!F71+'Parish Cash Flow'!F71</f>
        <v>0</v>
      </c>
      <c r="G71" s="328">
        <f>+'School Cash Flow'!G71+'Parish Cash Flow'!G71</f>
        <v>0</v>
      </c>
      <c r="H71" s="328">
        <f>+'School Cash Flow'!H71+'Parish Cash Flow'!H71</f>
        <v>0</v>
      </c>
      <c r="I71" s="328">
        <f>+'School Cash Flow'!I71+'Parish Cash Flow'!I71</f>
        <v>0</v>
      </c>
      <c r="J71" s="328">
        <f>+'School Cash Flow'!J71+'Parish Cash Flow'!J71</f>
        <v>0</v>
      </c>
      <c r="K71" s="328">
        <f t="shared" si="1"/>
        <v>-1.1982944394870166E-3</v>
      </c>
      <c r="L71" s="328">
        <f>+'School Cash Flow'!L71+'Parish Cash Flow'!L71</f>
        <v>-1.5981426808188508E-5</v>
      </c>
      <c r="M71" s="328">
        <f>+'School Cash Flow'!M71+'Parish Cash Flow'!M71</f>
        <v>3.817206457646661E-5</v>
      </c>
      <c r="N71" s="328">
        <f t="shared" si="3"/>
        <v>-1.2204850772552945E-3</v>
      </c>
      <c r="O71" s="333">
        <f t="shared" si="0"/>
        <v>-1.6236189523995742E-3</v>
      </c>
      <c r="P71" s="57"/>
      <c r="Q71" s="57"/>
      <c r="R71" s="57"/>
      <c r="S71" s="57"/>
      <c r="T71" s="57"/>
      <c r="U71" s="57"/>
      <c r="V71" s="57"/>
      <c r="W71" s="334"/>
      <c r="X71" s="334"/>
      <c r="Y71" s="334"/>
      <c r="Z71" s="334"/>
    </row>
    <row r="72" spans="1:26" ht="15" customHeight="1" x14ac:dyDescent="0.25">
      <c r="A72" s="161"/>
      <c r="B72" s="327">
        <v>4</v>
      </c>
      <c r="C72" s="333">
        <f t="shared" si="2"/>
        <v>-1.2204850772552945E-3</v>
      </c>
      <c r="D72" s="328">
        <f>+'School Cash Flow'!D72+'Parish Cash Flow'!D72</f>
        <v>0</v>
      </c>
      <c r="E72" s="328">
        <f>+'School Cash Flow'!E72+'Parish Cash Flow'!E72</f>
        <v>0</v>
      </c>
      <c r="F72" s="328">
        <f>+'School Cash Flow'!F72+'Parish Cash Flow'!F72</f>
        <v>0</v>
      </c>
      <c r="G72" s="328">
        <f>+'School Cash Flow'!G72+'Parish Cash Flow'!G72</f>
        <v>0</v>
      </c>
      <c r="H72" s="328">
        <f>+'School Cash Flow'!H72+'Parish Cash Flow'!H72</f>
        <v>0</v>
      </c>
      <c r="I72" s="328">
        <f>+'School Cash Flow'!I72+'Parish Cash Flow'!I72</f>
        <v>0</v>
      </c>
      <c r="J72" s="328">
        <f>+'School Cash Flow'!J72+'Parish Cash Flow'!J72</f>
        <v>0</v>
      </c>
      <c r="K72" s="328">
        <f t="shared" si="1"/>
        <v>-1.2204850772552945E-3</v>
      </c>
      <c r="L72" s="328">
        <f>+'School Cash Flow'!L72+'Parish Cash Flow'!L72</f>
        <v>-1.6364421269885893E-5</v>
      </c>
      <c r="M72" s="328">
        <f>+'School Cash Flow'!M72+'Parish Cash Flow'!M72</f>
        <v>3.8555059038163992E-5</v>
      </c>
      <c r="N72" s="328">
        <f t="shared" si="3"/>
        <v>-1.2426757150235724E-3</v>
      </c>
      <c r="O72" s="333">
        <f t="shared" si="0"/>
        <v>-1.6621740114377381E-3</v>
      </c>
      <c r="P72" s="57"/>
      <c r="Q72" s="57"/>
      <c r="R72" s="57"/>
      <c r="S72" s="57"/>
      <c r="T72" s="57"/>
      <c r="U72" s="57"/>
      <c r="V72" s="57"/>
      <c r="W72" s="334"/>
      <c r="X72" s="334"/>
      <c r="Y72" s="334"/>
      <c r="Z72" s="334"/>
    </row>
    <row r="73" spans="1:26" ht="15" customHeight="1" x14ac:dyDescent="0.25">
      <c r="A73" s="244" t="s">
        <v>157</v>
      </c>
      <c r="B73" s="327">
        <v>1</v>
      </c>
      <c r="C73" s="333">
        <f>+N72</f>
        <v>-1.2426757150235724E-3</v>
      </c>
      <c r="D73" s="328">
        <f>+'School Cash Flow'!D73+'Parish Cash Flow'!D73</f>
        <v>0</v>
      </c>
      <c r="E73" s="328">
        <f>+'School Cash Flow'!E73+'Parish Cash Flow'!E73</f>
        <v>0</v>
      </c>
      <c r="F73" s="328">
        <f>+'School Cash Flow'!F73+'Parish Cash Flow'!F73</f>
        <v>0</v>
      </c>
      <c r="G73" s="328">
        <f>+'School Cash Flow'!G73+'Parish Cash Flow'!G73</f>
        <v>0</v>
      </c>
      <c r="H73" s="328">
        <f>+'School Cash Flow'!H73+'Parish Cash Flow'!H73</f>
        <v>0</v>
      </c>
      <c r="I73" s="328">
        <f>+'School Cash Flow'!I73+'Parish Cash Flow'!I73</f>
        <v>0</v>
      </c>
      <c r="J73" s="328">
        <f>+'School Cash Flow'!J73+'Parish Cash Flow'!J73</f>
        <v>0</v>
      </c>
      <c r="K73" s="328">
        <f t="shared" si="1"/>
        <v>-1.2426757150235724E-3</v>
      </c>
      <c r="L73" s="328">
        <f>+'School Cash Flow'!L73+'Parish Cash Flow'!L73</f>
        <v>-1.6751258456867286E-5</v>
      </c>
      <c r="M73" s="328">
        <f>+'School Cash Flow'!M73+'Parish Cash Flow'!M73</f>
        <v>3.8941896225145392E-5</v>
      </c>
      <c r="N73" s="328">
        <f t="shared" si="3"/>
        <v>-1.2648663527918505E-3</v>
      </c>
      <c r="O73" s="333">
        <f t="shared" si="0"/>
        <v>-1.7011159076628834E-3</v>
      </c>
      <c r="P73" s="57"/>
      <c r="Q73" s="57"/>
      <c r="R73" s="57"/>
      <c r="S73" s="57"/>
      <c r="T73" s="57"/>
      <c r="U73" s="57"/>
      <c r="V73" s="57"/>
      <c r="W73" s="334"/>
      <c r="X73" s="334"/>
      <c r="Y73" s="334"/>
      <c r="Z73" s="334"/>
    </row>
    <row r="74" spans="1:26" ht="15" customHeight="1" x14ac:dyDescent="0.25">
      <c r="A74" s="337"/>
      <c r="B74" s="327">
        <v>2</v>
      </c>
      <c r="C74" s="333">
        <f t="shared" si="2"/>
        <v>-1.2648663527918505E-3</v>
      </c>
      <c r="D74" s="328">
        <f>+'School Cash Flow'!D74+'Parish Cash Flow'!D74</f>
        <v>0</v>
      </c>
      <c r="E74" s="328">
        <f>+'School Cash Flow'!E74+'Parish Cash Flow'!E74</f>
        <v>0</v>
      </c>
      <c r="F74" s="328">
        <f>+'School Cash Flow'!F74+'Parish Cash Flow'!F74</f>
        <v>0</v>
      </c>
      <c r="G74" s="328">
        <f>+'School Cash Flow'!G74+'Parish Cash Flow'!G74</f>
        <v>0</v>
      </c>
      <c r="H74" s="328">
        <f>+'School Cash Flow'!H74+'Parish Cash Flow'!H74</f>
        <v>0</v>
      </c>
      <c r="I74" s="328">
        <f>+'School Cash Flow'!I74+'Parish Cash Flow'!I74</f>
        <v>0</v>
      </c>
      <c r="J74" s="328">
        <f>+'School Cash Flow'!J74+'Parish Cash Flow'!J74</f>
        <v>0</v>
      </c>
      <c r="K74" s="328">
        <f t="shared" si="1"/>
        <v>-1.2648663527918505E-3</v>
      </c>
      <c r="L74" s="328">
        <f>+'School Cash Flow'!L74+'Parish Cash Flow'!L74</f>
        <v>-1.7141976924618699E-5</v>
      </c>
      <c r="M74" s="328">
        <f>+'School Cash Flow'!M74+'Parish Cash Flow'!M74</f>
        <v>3.9332614692896805E-5</v>
      </c>
      <c r="N74" s="328">
        <f t="shared" si="3"/>
        <v>-1.2870569905601287E-3</v>
      </c>
      <c r="O74" s="333">
        <f t="shared" si="0"/>
        <v>-1.7404485223557803E-3</v>
      </c>
      <c r="P74" s="57"/>
      <c r="Q74" s="57"/>
      <c r="R74" s="57"/>
      <c r="S74" s="57"/>
      <c r="T74" s="57"/>
      <c r="U74" s="57"/>
      <c r="V74" s="57"/>
      <c r="W74" s="334"/>
      <c r="X74" s="334"/>
      <c r="Y74" s="334"/>
      <c r="Z74" s="334"/>
    </row>
    <row r="75" spans="1:26" ht="15" customHeight="1" x14ac:dyDescent="0.25">
      <c r="A75" s="337"/>
      <c r="B75" s="327">
        <v>3</v>
      </c>
      <c r="C75" s="333">
        <f t="shared" ref="C75:C76" si="4">+N74</f>
        <v>-1.2870569905601287E-3</v>
      </c>
      <c r="D75" s="328">
        <f>+'School Cash Flow'!D75+'Parish Cash Flow'!D75</f>
        <v>0</v>
      </c>
      <c r="E75" s="328">
        <f>+'School Cash Flow'!E75+'Parish Cash Flow'!E75</f>
        <v>0</v>
      </c>
      <c r="F75" s="328">
        <f>+'School Cash Flow'!F75+'Parish Cash Flow'!F75</f>
        <v>0</v>
      </c>
      <c r="G75" s="328">
        <f>+'School Cash Flow'!G75+'Parish Cash Flow'!G75</f>
        <v>0</v>
      </c>
      <c r="H75" s="328">
        <f>+'School Cash Flow'!H75+'Parish Cash Flow'!H75</f>
        <v>0</v>
      </c>
      <c r="I75" s="328">
        <f>+'School Cash Flow'!I75+'Parish Cash Flow'!I75</f>
        <v>0</v>
      </c>
      <c r="J75" s="328">
        <f>+'School Cash Flow'!J75+'Parish Cash Flow'!J75</f>
        <v>0</v>
      </c>
      <c r="K75" s="328">
        <f t="shared" ref="K75:K76" si="5">+C75+D75-E75+F75+I75-J75-G75-H75</f>
        <v>-1.2870569905601287E-3</v>
      </c>
      <c r="L75" s="328">
        <f>+'School Cash Flow'!L75+'Parish Cash Flow'!L75</f>
        <v>-1.7536615615467606E-5</v>
      </c>
      <c r="M75" s="328">
        <f>+'School Cash Flow'!M75+'Parish Cash Flow'!M75</f>
        <v>3.9727253383745715E-5</v>
      </c>
      <c r="N75" s="328">
        <f t="shared" ref="N75:N76" si="6">+K75-L75-M75</f>
        <v>-1.3092476283284068E-3</v>
      </c>
      <c r="O75" s="333">
        <f t="shared" ref="O75:O76" si="7">+O74+I75-M75</f>
        <v>-1.7801757757395259E-3</v>
      </c>
      <c r="P75" s="57"/>
      <c r="Q75" s="57"/>
      <c r="R75" s="57"/>
      <c r="S75" s="57"/>
      <c r="T75" s="57"/>
      <c r="U75" s="57"/>
      <c r="V75" s="57"/>
      <c r="W75" s="334"/>
      <c r="X75" s="334"/>
      <c r="Y75" s="334"/>
      <c r="Z75" s="334"/>
    </row>
    <row r="76" spans="1:26" ht="15" customHeight="1" x14ac:dyDescent="0.25">
      <c r="A76" s="337"/>
      <c r="B76" s="327">
        <v>4</v>
      </c>
      <c r="C76" s="333">
        <f t="shared" si="4"/>
        <v>-1.3092476283284068E-3</v>
      </c>
      <c r="D76" s="328">
        <f>+'School Cash Flow'!D76+'Parish Cash Flow'!D76</f>
        <v>0</v>
      </c>
      <c r="E76" s="328">
        <f>+'School Cash Flow'!E76+'Parish Cash Flow'!E76</f>
        <v>0</v>
      </c>
      <c r="F76" s="328">
        <f>+'School Cash Flow'!F76+'Parish Cash Flow'!F76</f>
        <v>0</v>
      </c>
      <c r="G76" s="328">
        <f>+'School Cash Flow'!G76+'Parish Cash Flow'!G76</f>
        <v>0</v>
      </c>
      <c r="H76" s="328">
        <f>+'School Cash Flow'!H76+'Parish Cash Flow'!H76</f>
        <v>0</v>
      </c>
      <c r="I76" s="328">
        <f>+'School Cash Flow'!I76+'Parish Cash Flow'!I76</f>
        <v>0</v>
      </c>
      <c r="J76" s="328">
        <f>+'School Cash Flow'!J76+'Parish Cash Flow'!J76</f>
        <v>0</v>
      </c>
      <c r="K76" s="328">
        <f t="shared" si="5"/>
        <v>-1.3092476283284068E-3</v>
      </c>
      <c r="L76" s="328">
        <f>+'School Cash Flow'!L76+'Parish Cash Flow'!L76</f>
        <v>-1.7935213862464278E-5</v>
      </c>
      <c r="M76" s="328">
        <f>+'School Cash Flow'!M76+'Parish Cash Flow'!M76</f>
        <v>4.012585163074238E-5</v>
      </c>
      <c r="N76" s="328">
        <f t="shared" si="6"/>
        <v>-1.3314382660966847E-3</v>
      </c>
      <c r="O76" s="333">
        <f t="shared" si="7"/>
        <v>-1.8203016273702682E-3</v>
      </c>
      <c r="P76" s="57"/>
      <c r="Q76" s="57"/>
      <c r="R76" s="57"/>
      <c r="S76" s="57"/>
      <c r="T76" s="57"/>
      <c r="U76" s="57"/>
      <c r="V76" s="57"/>
      <c r="W76" s="334"/>
      <c r="X76" s="334"/>
      <c r="Y76" s="334"/>
      <c r="Z76" s="334"/>
    </row>
    <row r="77" spans="1:26" ht="15" customHeight="1" x14ac:dyDescent="0.25">
      <c r="A77" s="340"/>
      <c r="B77" s="324"/>
      <c r="C77" s="341"/>
      <c r="D77" s="341"/>
      <c r="E77" s="341"/>
      <c r="F77" s="341"/>
      <c r="G77" s="341"/>
      <c r="H77" s="341"/>
      <c r="I77" s="341"/>
      <c r="J77" s="341"/>
      <c r="K77" s="341"/>
      <c r="L77" s="341"/>
      <c r="M77" s="341"/>
      <c r="N77" s="341"/>
      <c r="O77" s="341"/>
      <c r="P77" s="57"/>
      <c r="Q77" s="57"/>
      <c r="R77" s="57"/>
      <c r="S77" s="57"/>
      <c r="T77" s="57"/>
      <c r="U77" s="57"/>
      <c r="V77" s="57"/>
      <c r="W77" s="57"/>
      <c r="X77" s="334"/>
      <c r="Y77" s="334"/>
      <c r="Z77" s="334"/>
    </row>
    <row r="78" spans="1:26" ht="15" customHeight="1" x14ac:dyDescent="0.25">
      <c r="A78" s="340"/>
      <c r="B78" s="324"/>
      <c r="C78" s="163" t="s">
        <v>158</v>
      </c>
      <c r="D78" s="341">
        <f t="shared" ref="D78:J78" si="8">SUM(D11:D76)</f>
        <v>0</v>
      </c>
      <c r="E78" s="341">
        <f t="shared" si="8"/>
        <v>0</v>
      </c>
      <c r="F78" s="341">
        <f t="shared" si="8"/>
        <v>0</v>
      </c>
      <c r="G78" s="341">
        <f t="shared" si="8"/>
        <v>0</v>
      </c>
      <c r="H78" s="341">
        <f t="shared" si="8"/>
        <v>0</v>
      </c>
      <c r="I78" s="341">
        <f t="shared" si="8"/>
        <v>0</v>
      </c>
      <c r="J78" s="341">
        <f t="shared" si="8"/>
        <v>0</v>
      </c>
      <c r="K78" s="341"/>
      <c r="L78" s="341">
        <f>SUM(L11:L76)</f>
        <v>-4.8886336127358274E-4</v>
      </c>
      <c r="M78" s="341">
        <f>SUM(M11:M76)</f>
        <v>1.8203016273702682E-3</v>
      </c>
      <c r="N78" s="164">
        <f>+C12+D78-E78+F78-G78-H78+I78-J78-L78-M78-N76+G12</f>
        <v>-6.5052130349130266E-19</v>
      </c>
      <c r="O78" s="341"/>
      <c r="P78" s="57"/>
      <c r="Q78" s="57"/>
      <c r="R78" s="57"/>
      <c r="S78" s="57"/>
      <c r="T78" s="57"/>
      <c r="U78" s="57"/>
      <c r="V78" s="57"/>
      <c r="W78" s="57"/>
      <c r="X78" s="334"/>
      <c r="Y78" s="334"/>
      <c r="Z78" s="334"/>
    </row>
    <row r="79" spans="1:26" ht="15" customHeight="1" x14ac:dyDescent="0.25">
      <c r="A79" s="340"/>
      <c r="B79" s="324"/>
      <c r="C79" s="341"/>
      <c r="D79" s="341"/>
      <c r="E79" s="341"/>
      <c r="F79" s="341"/>
      <c r="G79" s="341"/>
      <c r="H79" s="341"/>
      <c r="I79" s="341" t="s">
        <v>159</v>
      </c>
      <c r="J79" s="341" t="s">
        <v>160</v>
      </c>
      <c r="K79" s="341"/>
      <c r="L79" s="341"/>
      <c r="M79" s="341"/>
      <c r="N79" s="165" t="s">
        <v>161</v>
      </c>
      <c r="O79" s="341"/>
      <c r="P79" s="57"/>
      <c r="Q79" s="57"/>
      <c r="R79" s="57"/>
      <c r="S79" s="57"/>
      <c r="T79" s="57"/>
      <c r="U79" s="57"/>
      <c r="V79" s="57"/>
      <c r="W79" s="57"/>
      <c r="X79" s="334"/>
      <c r="Y79" s="334"/>
      <c r="Z79" s="334"/>
    </row>
    <row r="80" spans="1:26" ht="15" customHeight="1" x14ac:dyDescent="0.25">
      <c r="A80" s="338"/>
      <c r="B80" s="244"/>
      <c r="C80" s="334"/>
      <c r="D80" s="334"/>
      <c r="E80" s="334"/>
      <c r="F80" s="334"/>
      <c r="G80" s="334"/>
      <c r="H80" s="334">
        <f>+'Existing loan payments'!L13-H78</f>
        <v>0</v>
      </c>
      <c r="I80" s="334">
        <f>+'Cash on Hand'!K27/1000</f>
        <v>0</v>
      </c>
      <c r="J80" s="334">
        <f>'Parish Cash Flow'!J80</f>
        <v>0</v>
      </c>
      <c r="K80" s="334"/>
      <c r="L80" s="334"/>
      <c r="M80" s="334"/>
      <c r="N80" s="334"/>
      <c r="O80" s="334"/>
      <c r="P80" s="57"/>
      <c r="Q80" s="57"/>
      <c r="R80" s="57"/>
      <c r="S80" s="57"/>
      <c r="T80" s="57"/>
      <c r="U80" s="57"/>
      <c r="V80" s="57"/>
      <c r="W80" s="57"/>
      <c r="X80" s="334"/>
      <c r="Y80" s="334"/>
      <c r="Z80" s="334"/>
    </row>
    <row r="81" spans="1:26" ht="15" customHeight="1" x14ac:dyDescent="0.25">
      <c r="A81" s="338"/>
      <c r="B81" s="244"/>
      <c r="C81" s="334"/>
      <c r="D81" s="334"/>
      <c r="E81" s="334"/>
      <c r="F81" s="334"/>
      <c r="G81" s="334"/>
      <c r="H81" s="334">
        <f>'Existing loan payments'!L13-'Combined Cash Flow'!H78</f>
        <v>0</v>
      </c>
      <c r="I81" s="42">
        <f>+'AM Table'!C8-I78</f>
        <v>1E-3</v>
      </c>
      <c r="J81" s="42">
        <f>+J78-J80</f>
        <v>0</v>
      </c>
      <c r="K81" s="42" t="s">
        <v>161</v>
      </c>
      <c r="L81" s="334">
        <f>'Parish Cash Flow'!L78+'School Cash Flow'!L78</f>
        <v>-4.8886336127358274E-4</v>
      </c>
      <c r="M81" s="334">
        <f>'Parish Cash Flow'!M78+'School Cash Flow'!M78</f>
        <v>1.8203016273702682E-3</v>
      </c>
      <c r="N81" s="334"/>
      <c r="O81" s="334"/>
      <c r="P81" s="57"/>
      <c r="Q81" s="57"/>
      <c r="R81" s="57"/>
      <c r="S81" s="57"/>
      <c r="T81" s="57"/>
      <c r="U81" s="57"/>
      <c r="V81" s="57"/>
      <c r="W81" s="57"/>
      <c r="X81" s="334"/>
      <c r="Y81" s="334"/>
      <c r="Z81" s="334"/>
    </row>
    <row r="82" spans="1:26" ht="15" customHeight="1" x14ac:dyDescent="0.25">
      <c r="A82" s="338"/>
      <c r="B82" s="244"/>
      <c r="C82" s="334"/>
      <c r="D82" s="334"/>
      <c r="E82" s="334"/>
      <c r="F82" s="334"/>
      <c r="G82" s="334"/>
      <c r="H82" s="334"/>
      <c r="I82" s="334"/>
      <c r="J82" s="334"/>
      <c r="K82" s="334"/>
      <c r="L82" s="334"/>
      <c r="M82" s="334"/>
      <c r="N82" s="334"/>
      <c r="O82" s="334"/>
      <c r="P82" s="57"/>
      <c r="Q82" s="57"/>
      <c r="R82" s="57"/>
      <c r="S82" s="57"/>
      <c r="T82" s="57"/>
      <c r="U82" s="57"/>
      <c r="V82" s="57"/>
      <c r="W82" s="57"/>
      <c r="X82" s="334"/>
      <c r="Y82" s="334"/>
      <c r="Z82" s="334"/>
    </row>
    <row r="83" spans="1:26" ht="15" customHeight="1" x14ac:dyDescent="0.25">
      <c r="A83" s="338"/>
      <c r="B83" s="244"/>
      <c r="C83" s="334"/>
      <c r="D83" s="334"/>
      <c r="E83" s="334"/>
      <c r="F83" s="334"/>
      <c r="G83" s="334"/>
      <c r="H83" s="334"/>
      <c r="I83" s="334"/>
      <c r="J83" s="334"/>
      <c r="K83" s="334"/>
      <c r="L83" s="334"/>
      <c r="M83" s="334"/>
      <c r="N83" s="334"/>
      <c r="O83" s="334"/>
      <c r="P83" s="57"/>
      <c r="Q83" s="57"/>
      <c r="R83" s="57"/>
      <c r="S83" s="57"/>
      <c r="T83" s="57"/>
      <c r="U83" s="57"/>
      <c r="V83" s="57"/>
      <c r="W83" s="57"/>
      <c r="X83" s="334"/>
      <c r="Y83" s="334"/>
      <c r="Z83" s="334"/>
    </row>
    <row r="84" spans="1:26" ht="15" customHeight="1" x14ac:dyDescent="0.25">
      <c r="A84" s="338"/>
      <c r="B84" s="244"/>
      <c r="C84" s="334"/>
      <c r="D84" s="334"/>
      <c r="E84" s="334"/>
      <c r="F84" s="334"/>
      <c r="G84" s="334"/>
      <c r="H84" s="334"/>
      <c r="I84" s="334"/>
      <c r="J84" s="334"/>
      <c r="K84" s="334"/>
      <c r="L84" s="334"/>
      <c r="M84" s="334"/>
      <c r="N84" s="334"/>
      <c r="O84" s="334"/>
      <c r="P84" s="57"/>
      <c r="Q84" s="57"/>
      <c r="R84" s="57"/>
      <c r="S84" s="57"/>
      <c r="T84" s="57"/>
      <c r="U84" s="57"/>
      <c r="V84" s="57"/>
      <c r="W84" s="57"/>
      <c r="X84" s="334"/>
      <c r="Y84" s="334"/>
      <c r="Z84" s="334"/>
    </row>
    <row r="85" spans="1:26" ht="15" customHeight="1" x14ac:dyDescent="0.25">
      <c r="A85" s="338"/>
      <c r="B85" s="244"/>
      <c r="C85" s="334"/>
      <c r="D85" s="334"/>
      <c r="E85" s="334"/>
      <c r="F85" s="334"/>
      <c r="G85" s="334"/>
      <c r="H85" s="334"/>
      <c r="I85" s="334"/>
      <c r="J85" s="334"/>
      <c r="K85" s="334"/>
      <c r="L85" s="334"/>
      <c r="M85" s="334"/>
      <c r="N85" s="334"/>
      <c r="O85" s="334"/>
      <c r="P85" s="57"/>
      <c r="Q85" s="57"/>
      <c r="R85" s="57"/>
      <c r="S85" s="57"/>
      <c r="T85" s="57"/>
      <c r="U85" s="57"/>
      <c r="V85" s="57"/>
      <c r="W85" s="57"/>
      <c r="X85" s="334"/>
      <c r="Y85" s="334"/>
      <c r="Z85" s="334"/>
    </row>
    <row r="86" spans="1:26" ht="15" customHeight="1" x14ac:dyDescent="0.25">
      <c r="A86" s="338"/>
      <c r="B86" s="244"/>
      <c r="C86" s="334"/>
      <c r="D86" s="334"/>
      <c r="E86" s="334"/>
      <c r="F86" s="334"/>
      <c r="G86" s="334"/>
      <c r="H86" s="334"/>
      <c r="I86" s="334"/>
      <c r="J86" s="334"/>
      <c r="K86" s="334"/>
      <c r="L86" s="334"/>
      <c r="M86" s="334"/>
      <c r="N86" s="334"/>
      <c r="O86" s="334"/>
      <c r="P86" s="57"/>
      <c r="Q86" s="57"/>
      <c r="R86" s="57"/>
      <c r="S86" s="57"/>
      <c r="T86" s="57"/>
      <c r="U86" s="57"/>
      <c r="V86" s="57"/>
      <c r="W86" s="57"/>
      <c r="X86" s="334"/>
      <c r="Y86" s="334"/>
      <c r="Z86" s="334"/>
    </row>
    <row r="87" spans="1:26" ht="15" customHeight="1" x14ac:dyDescent="0.25">
      <c r="A87" s="338"/>
      <c r="B87" s="244"/>
      <c r="C87" s="334"/>
      <c r="D87" s="334"/>
      <c r="E87" s="334"/>
      <c r="F87" s="334"/>
      <c r="G87" s="334"/>
      <c r="H87" s="334"/>
      <c r="I87" s="334"/>
      <c r="J87" s="334"/>
      <c r="K87" s="334"/>
      <c r="L87" s="334"/>
      <c r="M87" s="334"/>
      <c r="N87" s="334"/>
      <c r="O87" s="334"/>
      <c r="P87" s="57"/>
      <c r="Q87" s="57"/>
      <c r="R87" s="57"/>
      <c r="S87" s="57"/>
      <c r="T87" s="57"/>
      <c r="U87" s="57"/>
      <c r="V87" s="57"/>
      <c r="W87" s="57"/>
      <c r="X87" s="334"/>
      <c r="Y87" s="334"/>
      <c r="Z87" s="334"/>
    </row>
    <row r="88" spans="1:26" ht="15" customHeight="1" x14ac:dyDescent="0.25">
      <c r="A88" s="338"/>
      <c r="B88" s="244"/>
      <c r="C88" s="334"/>
      <c r="D88" s="334"/>
      <c r="E88" s="334"/>
      <c r="F88" s="334"/>
      <c r="G88" s="334"/>
      <c r="H88" s="334"/>
      <c r="I88" s="334"/>
      <c r="J88" s="334"/>
      <c r="K88" s="334"/>
      <c r="L88" s="334"/>
      <c r="M88" s="334"/>
      <c r="N88" s="334"/>
      <c r="O88" s="334"/>
      <c r="P88" s="57"/>
      <c r="Q88" s="57"/>
      <c r="R88" s="57"/>
      <c r="S88" s="57"/>
      <c r="T88" s="57"/>
      <c r="U88" s="57"/>
      <c r="V88" s="57"/>
      <c r="W88" s="57"/>
      <c r="X88" s="334"/>
      <c r="Y88" s="334"/>
      <c r="Z88" s="334"/>
    </row>
    <row r="89" spans="1:26" ht="15" customHeight="1" x14ac:dyDescent="0.25">
      <c r="A89" s="338"/>
      <c r="B89" s="244"/>
      <c r="C89" s="334"/>
      <c r="D89" s="334"/>
      <c r="E89" s="334"/>
      <c r="F89" s="334"/>
      <c r="G89" s="334"/>
      <c r="H89" s="334"/>
      <c r="I89" s="334"/>
      <c r="J89" s="334"/>
      <c r="K89" s="334"/>
      <c r="L89" s="334"/>
      <c r="M89" s="334"/>
      <c r="N89" s="334"/>
      <c r="O89" s="334"/>
      <c r="P89" s="57"/>
      <c r="Q89" s="57"/>
      <c r="R89" s="57"/>
      <c r="S89" s="57"/>
      <c r="T89" s="57"/>
      <c r="U89" s="57"/>
      <c r="V89" s="57"/>
      <c r="W89" s="57"/>
      <c r="X89" s="334"/>
      <c r="Y89" s="334"/>
      <c r="Z89" s="334"/>
    </row>
    <row r="90" spans="1:26" ht="15" customHeight="1" x14ac:dyDescent="0.25">
      <c r="A90" s="338"/>
      <c r="B90" s="244"/>
      <c r="C90" s="334"/>
      <c r="D90" s="334"/>
      <c r="E90" s="334"/>
      <c r="F90" s="334"/>
      <c r="G90" s="334"/>
      <c r="H90" s="334"/>
      <c r="I90" s="334"/>
      <c r="J90" s="334"/>
      <c r="K90" s="334"/>
      <c r="L90" s="334"/>
      <c r="M90" s="334"/>
      <c r="N90" s="334"/>
      <c r="O90" s="334"/>
      <c r="P90" s="57"/>
      <c r="Q90" s="57"/>
      <c r="R90" s="57"/>
      <c r="S90" s="57"/>
      <c r="T90" s="57"/>
      <c r="U90" s="57"/>
      <c r="V90" s="57"/>
      <c r="W90" s="57"/>
      <c r="X90" s="334"/>
      <c r="Y90" s="334"/>
      <c r="Z90" s="334"/>
    </row>
    <row r="91" spans="1:26" ht="15" customHeight="1" x14ac:dyDescent="0.25">
      <c r="A91" s="338"/>
      <c r="B91" s="244"/>
      <c r="C91" s="334"/>
      <c r="D91" s="334"/>
      <c r="E91" s="334"/>
      <c r="F91" s="334"/>
      <c r="G91" s="334"/>
      <c r="H91" s="334"/>
      <c r="I91" s="334"/>
      <c r="J91" s="334"/>
      <c r="K91" s="334"/>
      <c r="L91" s="334"/>
      <c r="M91" s="334"/>
      <c r="N91" s="334"/>
      <c r="O91" s="334"/>
      <c r="P91" s="57"/>
      <c r="Q91" s="57"/>
      <c r="R91" s="57"/>
      <c r="S91" s="57"/>
      <c r="T91" s="57"/>
      <c r="U91" s="57"/>
      <c r="V91" s="57"/>
      <c r="W91" s="57"/>
      <c r="X91" s="334"/>
      <c r="Y91" s="334"/>
      <c r="Z91" s="334"/>
    </row>
    <row r="92" spans="1:26" ht="15" customHeight="1" x14ac:dyDescent="0.25">
      <c r="A92" s="338"/>
      <c r="B92" s="244"/>
      <c r="C92" s="334"/>
      <c r="D92" s="334"/>
      <c r="E92" s="334"/>
      <c r="F92" s="334"/>
      <c r="G92" s="334"/>
      <c r="H92" s="334"/>
      <c r="I92" s="334"/>
      <c r="J92" s="334"/>
      <c r="K92" s="334"/>
      <c r="L92" s="334"/>
      <c r="M92" s="334"/>
      <c r="N92" s="334"/>
      <c r="O92" s="334"/>
      <c r="P92" s="57"/>
      <c r="Q92" s="57"/>
      <c r="R92" s="57"/>
      <c r="S92" s="57"/>
      <c r="T92" s="57"/>
      <c r="U92" s="57"/>
      <c r="V92" s="57"/>
      <c r="W92" s="57"/>
      <c r="X92" s="334"/>
      <c r="Y92" s="334"/>
      <c r="Z92" s="334"/>
    </row>
    <row r="93" spans="1:26" ht="15" customHeight="1" x14ac:dyDescent="0.25">
      <c r="A93" s="338"/>
      <c r="B93" s="244"/>
      <c r="C93" s="334"/>
      <c r="D93" s="334"/>
      <c r="E93" s="334"/>
      <c r="F93" s="334"/>
      <c r="G93" s="334"/>
      <c r="H93" s="334"/>
      <c r="I93" s="334"/>
      <c r="J93" s="334"/>
      <c r="K93" s="334"/>
      <c r="L93" s="334"/>
      <c r="M93" s="334"/>
      <c r="N93" s="334"/>
      <c r="O93" s="334"/>
      <c r="P93" s="57"/>
      <c r="Q93" s="57"/>
      <c r="R93" s="57"/>
      <c r="S93" s="57"/>
      <c r="T93" s="57"/>
      <c r="U93" s="57"/>
      <c r="V93" s="57"/>
      <c r="W93" s="57"/>
      <c r="X93" s="334"/>
      <c r="Y93" s="334"/>
      <c r="Z93" s="334"/>
    </row>
    <row r="94" spans="1:26" ht="15" customHeight="1" x14ac:dyDescent="0.25">
      <c r="A94" s="338"/>
      <c r="B94" s="244"/>
      <c r="C94" s="334"/>
      <c r="D94" s="334"/>
      <c r="E94" s="334"/>
      <c r="F94" s="334"/>
      <c r="G94" s="334"/>
      <c r="H94" s="334"/>
      <c r="I94" s="334"/>
      <c r="J94" s="334"/>
      <c r="K94" s="334"/>
      <c r="L94" s="334"/>
      <c r="M94" s="334"/>
      <c r="N94" s="334"/>
      <c r="O94" s="334"/>
      <c r="P94" s="57"/>
      <c r="Q94" s="57"/>
      <c r="R94" s="57"/>
      <c r="S94" s="57"/>
      <c r="T94" s="57"/>
      <c r="U94" s="57"/>
      <c r="V94" s="57"/>
      <c r="W94" s="57"/>
      <c r="X94" s="334"/>
      <c r="Y94" s="334"/>
      <c r="Z94" s="334"/>
    </row>
    <row r="95" spans="1:26" ht="15" customHeight="1" x14ac:dyDescent="0.25">
      <c r="A95" s="338"/>
      <c r="B95" s="244"/>
      <c r="C95" s="334"/>
      <c r="D95" s="334"/>
      <c r="E95" s="334"/>
      <c r="F95" s="334"/>
      <c r="G95" s="334"/>
      <c r="H95" s="334"/>
      <c r="I95" s="334"/>
      <c r="J95" s="334"/>
      <c r="K95" s="334"/>
      <c r="L95" s="334"/>
      <c r="M95" s="334"/>
      <c r="N95" s="334"/>
      <c r="O95" s="334"/>
      <c r="P95" s="57"/>
      <c r="Q95" s="57"/>
      <c r="R95" s="57"/>
      <c r="S95" s="57"/>
      <c r="T95" s="57"/>
      <c r="U95" s="57"/>
      <c r="V95" s="57"/>
      <c r="W95" s="57"/>
      <c r="X95" s="334"/>
      <c r="Y95" s="334"/>
      <c r="Z95" s="334"/>
    </row>
    <row r="96" spans="1:26" ht="15" customHeight="1" x14ac:dyDescent="0.25">
      <c r="A96" s="338"/>
      <c r="B96" s="244"/>
      <c r="C96" s="334"/>
      <c r="D96" s="334"/>
      <c r="E96" s="334"/>
      <c r="F96" s="334"/>
      <c r="G96" s="334"/>
      <c r="H96" s="334"/>
      <c r="I96" s="334"/>
      <c r="J96" s="334"/>
      <c r="K96" s="334"/>
      <c r="L96" s="334"/>
      <c r="M96" s="334"/>
      <c r="N96" s="334"/>
      <c r="O96" s="334"/>
      <c r="P96" s="57"/>
      <c r="Q96" s="57"/>
      <c r="R96" s="57"/>
      <c r="S96" s="57"/>
      <c r="T96" s="57"/>
      <c r="U96" s="57"/>
      <c r="V96" s="57"/>
      <c r="W96" s="57"/>
      <c r="X96" s="334"/>
      <c r="Y96" s="334"/>
      <c r="Z96" s="334"/>
    </row>
    <row r="97" spans="1:26" ht="15" customHeight="1" x14ac:dyDescent="0.25">
      <c r="A97" s="338"/>
      <c r="B97" s="244"/>
      <c r="C97" s="334"/>
      <c r="D97" s="334"/>
      <c r="E97" s="334"/>
      <c r="F97" s="334"/>
      <c r="G97" s="334"/>
      <c r="H97" s="334"/>
      <c r="I97" s="334"/>
      <c r="J97" s="334"/>
      <c r="K97" s="334"/>
      <c r="L97" s="334"/>
      <c r="M97" s="334"/>
      <c r="N97" s="334"/>
      <c r="O97" s="334"/>
      <c r="P97" s="57"/>
      <c r="Q97" s="57"/>
      <c r="R97" s="57"/>
      <c r="S97" s="57"/>
      <c r="T97" s="57"/>
      <c r="U97" s="57"/>
      <c r="V97" s="57"/>
      <c r="W97" s="57"/>
      <c r="X97" s="334"/>
      <c r="Y97" s="334"/>
      <c r="Z97" s="334"/>
    </row>
    <row r="98" spans="1:26" ht="15" customHeight="1" x14ac:dyDescent="0.25">
      <c r="A98" s="338"/>
      <c r="B98" s="244"/>
      <c r="C98" s="334"/>
      <c r="D98" s="334"/>
      <c r="E98" s="334"/>
      <c r="F98" s="334"/>
      <c r="G98" s="334"/>
      <c r="H98" s="334"/>
      <c r="I98" s="334"/>
      <c r="J98" s="334"/>
      <c r="K98" s="334"/>
      <c r="L98" s="334"/>
      <c r="M98" s="334"/>
      <c r="N98" s="334"/>
      <c r="O98" s="334"/>
      <c r="P98" s="57"/>
      <c r="Q98" s="57"/>
      <c r="R98" s="57"/>
      <c r="S98" s="57"/>
      <c r="T98" s="57"/>
      <c r="U98" s="57"/>
      <c r="V98" s="57"/>
      <c r="W98" s="57"/>
      <c r="X98" s="334"/>
      <c r="Y98" s="334"/>
      <c r="Z98" s="334"/>
    </row>
    <row r="99" spans="1:26" ht="15" customHeight="1" x14ac:dyDescent="0.25">
      <c r="A99" s="338"/>
      <c r="B99" s="244"/>
      <c r="C99" s="334"/>
      <c r="D99" s="334"/>
      <c r="E99" s="334"/>
      <c r="F99" s="334"/>
      <c r="G99" s="334"/>
      <c r="H99" s="334"/>
      <c r="I99" s="334"/>
      <c r="J99" s="334"/>
      <c r="K99" s="334"/>
      <c r="L99" s="334"/>
      <c r="M99" s="334"/>
      <c r="N99" s="334"/>
      <c r="O99" s="334"/>
      <c r="P99" s="57"/>
      <c r="Q99" s="57"/>
      <c r="R99" s="57"/>
      <c r="S99" s="57"/>
      <c r="T99" s="57"/>
      <c r="U99" s="57"/>
      <c r="V99" s="57"/>
      <c r="W99" s="57"/>
      <c r="X99" s="334"/>
      <c r="Y99" s="334"/>
      <c r="Z99" s="334"/>
    </row>
    <row r="100" spans="1:26" ht="15" customHeight="1" x14ac:dyDescent="0.25">
      <c r="A100" s="338"/>
      <c r="B100" s="244"/>
      <c r="C100" s="334"/>
      <c r="D100" s="334"/>
      <c r="E100" s="334"/>
      <c r="F100" s="334"/>
      <c r="G100" s="334"/>
      <c r="H100" s="334"/>
      <c r="I100" s="334"/>
      <c r="J100" s="334"/>
      <c r="K100" s="334"/>
      <c r="L100" s="334"/>
      <c r="M100" s="334"/>
      <c r="N100" s="334"/>
      <c r="O100" s="334"/>
      <c r="P100" s="57"/>
      <c r="Q100" s="57"/>
      <c r="R100" s="57"/>
      <c r="S100" s="57"/>
      <c r="T100" s="57"/>
      <c r="U100" s="57"/>
      <c r="V100" s="57"/>
      <c r="W100" s="57"/>
      <c r="X100" s="334"/>
      <c r="Y100" s="334"/>
      <c r="Z100" s="334"/>
    </row>
    <row r="101" spans="1:26" ht="15" customHeight="1" x14ac:dyDescent="0.25">
      <c r="A101" s="338"/>
      <c r="B101" s="244"/>
      <c r="C101" s="334"/>
      <c r="D101" s="334"/>
      <c r="E101" s="334"/>
      <c r="F101" s="334"/>
      <c r="G101" s="334"/>
      <c r="H101" s="334"/>
      <c r="I101" s="334"/>
      <c r="J101" s="334"/>
      <c r="K101" s="334"/>
      <c r="L101" s="334"/>
      <c r="M101" s="334"/>
      <c r="N101" s="334"/>
      <c r="O101" s="334"/>
      <c r="P101" s="57"/>
      <c r="Q101" s="57"/>
      <c r="R101" s="57"/>
      <c r="S101" s="57"/>
      <c r="T101" s="57"/>
      <c r="U101" s="57"/>
      <c r="V101" s="57"/>
      <c r="W101" s="57"/>
      <c r="X101" s="334"/>
      <c r="Y101" s="334"/>
      <c r="Z101" s="334"/>
    </row>
    <row r="102" spans="1:26" ht="15" customHeight="1" x14ac:dyDescent="0.25">
      <c r="A102" s="338"/>
      <c r="B102" s="244"/>
      <c r="C102" s="334"/>
      <c r="D102" s="334"/>
      <c r="E102" s="334"/>
      <c r="F102" s="334"/>
      <c r="G102" s="334"/>
      <c r="H102" s="334"/>
      <c r="I102" s="334"/>
      <c r="J102" s="334"/>
      <c r="K102" s="334"/>
      <c r="L102" s="334"/>
      <c r="M102" s="334"/>
      <c r="N102" s="334"/>
      <c r="O102" s="334"/>
      <c r="P102" s="57"/>
      <c r="Q102" s="57"/>
      <c r="R102" s="57"/>
      <c r="S102" s="57"/>
      <c r="T102" s="57"/>
      <c r="U102" s="57"/>
      <c r="V102" s="57"/>
      <c r="W102" s="57"/>
      <c r="X102" s="334"/>
      <c r="Y102" s="334"/>
      <c r="Z102" s="334"/>
    </row>
    <row r="103" spans="1:26" ht="15" customHeight="1" x14ac:dyDescent="0.25">
      <c r="A103" s="338"/>
      <c r="B103" s="244"/>
      <c r="C103" s="334"/>
      <c r="D103" s="334"/>
      <c r="E103" s="334"/>
      <c r="F103" s="334"/>
      <c r="G103" s="334"/>
      <c r="H103" s="334"/>
      <c r="I103" s="334"/>
      <c r="J103" s="334"/>
      <c r="K103" s="334"/>
      <c r="L103" s="334"/>
      <c r="M103" s="334"/>
      <c r="N103" s="334"/>
      <c r="O103" s="334"/>
      <c r="P103" s="57"/>
      <c r="Q103" s="57"/>
      <c r="R103" s="57"/>
      <c r="S103" s="57"/>
      <c r="T103" s="57"/>
      <c r="U103" s="57"/>
      <c r="V103" s="57"/>
      <c r="W103" s="57"/>
      <c r="X103" s="334"/>
      <c r="Y103" s="334"/>
      <c r="Z103" s="334"/>
    </row>
    <row r="104" spans="1:26" ht="15" customHeight="1" x14ac:dyDescent="0.25">
      <c r="A104" s="338"/>
      <c r="B104" s="244"/>
      <c r="C104" s="334"/>
      <c r="D104" s="334"/>
      <c r="E104" s="334"/>
      <c r="F104" s="334"/>
      <c r="G104" s="334"/>
      <c r="H104" s="334"/>
      <c r="I104" s="334"/>
      <c r="J104" s="334"/>
      <c r="K104" s="334"/>
      <c r="L104" s="334"/>
      <c r="M104" s="334"/>
      <c r="N104" s="334"/>
      <c r="O104" s="334"/>
      <c r="P104" s="57"/>
      <c r="Q104" s="57"/>
      <c r="R104" s="57"/>
      <c r="S104" s="57"/>
      <c r="T104" s="57"/>
      <c r="U104" s="57"/>
      <c r="V104" s="57"/>
      <c r="W104" s="57"/>
      <c r="X104" s="334"/>
      <c r="Y104" s="334"/>
      <c r="Z104" s="334"/>
    </row>
    <row r="105" spans="1:26" ht="15" customHeight="1" x14ac:dyDescent="0.25">
      <c r="A105" s="338"/>
      <c r="B105" s="244"/>
      <c r="C105" s="334"/>
      <c r="D105" s="334"/>
      <c r="E105" s="334"/>
      <c r="F105" s="334"/>
      <c r="G105" s="334"/>
      <c r="H105" s="334"/>
      <c r="I105" s="334"/>
      <c r="J105" s="334"/>
      <c r="K105" s="334"/>
      <c r="L105" s="334"/>
      <c r="M105" s="334"/>
      <c r="N105" s="334"/>
      <c r="O105" s="334"/>
      <c r="P105" s="57"/>
      <c r="Q105" s="57"/>
      <c r="R105" s="57"/>
      <c r="S105" s="57"/>
      <c r="T105" s="57"/>
      <c r="U105" s="57"/>
      <c r="V105" s="57"/>
      <c r="W105" s="57"/>
      <c r="X105" s="334"/>
      <c r="Y105" s="334"/>
      <c r="Z105" s="334"/>
    </row>
    <row r="106" spans="1:26" ht="15" customHeight="1" x14ac:dyDescent="0.25">
      <c r="A106" s="338"/>
      <c r="B106" s="244"/>
      <c r="C106" s="334"/>
      <c r="D106" s="334"/>
      <c r="E106" s="334"/>
      <c r="F106" s="334"/>
      <c r="G106" s="334"/>
      <c r="H106" s="334"/>
      <c r="I106" s="334"/>
      <c r="J106" s="334"/>
      <c r="K106" s="334"/>
      <c r="L106" s="334"/>
      <c r="M106" s="334"/>
      <c r="N106" s="334"/>
      <c r="O106" s="334"/>
      <c r="P106" s="57"/>
      <c r="Q106" s="57"/>
      <c r="R106" s="57"/>
      <c r="S106" s="57"/>
      <c r="T106" s="57"/>
      <c r="U106" s="57"/>
      <c r="V106" s="57"/>
      <c r="W106" s="57"/>
      <c r="X106" s="334"/>
      <c r="Y106" s="334"/>
      <c r="Z106" s="334"/>
    </row>
    <row r="107" spans="1:26" ht="15" customHeight="1" x14ac:dyDescent="0.25">
      <c r="A107" s="338"/>
      <c r="B107" s="244"/>
      <c r="C107" s="334"/>
      <c r="D107" s="334"/>
      <c r="E107" s="334"/>
      <c r="F107" s="334"/>
      <c r="G107" s="334"/>
      <c r="H107" s="334"/>
      <c r="I107" s="334"/>
      <c r="J107" s="334"/>
      <c r="K107" s="334"/>
      <c r="L107" s="334"/>
      <c r="M107" s="334"/>
      <c r="N107" s="334"/>
      <c r="O107" s="334"/>
      <c r="P107" s="57"/>
      <c r="Q107" s="57"/>
      <c r="R107" s="57"/>
      <c r="S107" s="57"/>
      <c r="T107" s="57"/>
      <c r="U107" s="57"/>
      <c r="V107" s="57"/>
      <c r="W107" s="57"/>
      <c r="X107" s="334"/>
      <c r="Y107" s="334"/>
      <c r="Z107" s="334"/>
    </row>
    <row r="108" spans="1:26" ht="15" customHeight="1" x14ac:dyDescent="0.25">
      <c r="A108" s="338"/>
      <c r="B108" s="244"/>
      <c r="C108" s="334"/>
      <c r="D108" s="334"/>
      <c r="E108" s="334"/>
      <c r="F108" s="334"/>
      <c r="G108" s="334"/>
      <c r="H108" s="334"/>
      <c r="I108" s="334"/>
      <c r="J108" s="334"/>
      <c r="K108" s="334"/>
      <c r="L108" s="334"/>
      <c r="M108" s="334"/>
      <c r="N108" s="334"/>
      <c r="O108" s="334"/>
      <c r="P108" s="57"/>
      <c r="Q108" s="57"/>
      <c r="R108" s="57"/>
      <c r="S108" s="57"/>
      <c r="T108" s="57"/>
      <c r="U108" s="57"/>
      <c r="V108" s="57"/>
      <c r="W108" s="57"/>
      <c r="X108" s="334"/>
      <c r="Y108" s="334"/>
      <c r="Z108" s="334"/>
    </row>
    <row r="109" spans="1:26" ht="15" customHeight="1" x14ac:dyDescent="0.25">
      <c r="A109" s="338"/>
      <c r="B109" s="244"/>
      <c r="C109" s="334"/>
      <c r="D109" s="334"/>
      <c r="E109" s="334"/>
      <c r="F109" s="334"/>
      <c r="G109" s="334"/>
      <c r="H109" s="334"/>
      <c r="I109" s="334"/>
      <c r="J109" s="334"/>
      <c r="K109" s="334"/>
      <c r="L109" s="334"/>
      <c r="M109" s="334"/>
      <c r="N109" s="334"/>
      <c r="O109" s="334"/>
      <c r="P109" s="57"/>
      <c r="Q109" s="57"/>
      <c r="R109" s="57"/>
      <c r="S109" s="57"/>
      <c r="T109" s="57"/>
      <c r="U109" s="57"/>
      <c r="V109" s="57"/>
      <c r="W109" s="57"/>
      <c r="X109" s="334"/>
      <c r="Y109" s="334"/>
      <c r="Z109" s="334"/>
    </row>
    <row r="110" spans="1:26" ht="15" customHeight="1" x14ac:dyDescent="0.25">
      <c r="A110" s="338"/>
      <c r="B110" s="244"/>
      <c r="C110" s="334"/>
      <c r="D110" s="334"/>
      <c r="E110" s="334"/>
      <c r="F110" s="334"/>
      <c r="G110" s="334"/>
      <c r="H110" s="334"/>
      <c r="I110" s="334"/>
      <c r="J110" s="334"/>
      <c r="K110" s="334"/>
      <c r="L110" s="334"/>
      <c r="M110" s="334"/>
      <c r="N110" s="334"/>
      <c r="O110" s="334"/>
      <c r="P110" s="57"/>
      <c r="Q110" s="57"/>
      <c r="R110" s="57"/>
      <c r="S110" s="57"/>
      <c r="T110" s="57"/>
      <c r="U110" s="57"/>
      <c r="V110" s="57"/>
      <c r="W110" s="57"/>
      <c r="X110" s="334"/>
      <c r="Y110" s="334"/>
      <c r="Z110" s="334"/>
    </row>
    <row r="111" spans="1:26" ht="15" customHeight="1" x14ac:dyDescent="0.25">
      <c r="A111" s="338"/>
      <c r="B111" s="244"/>
      <c r="C111" s="334"/>
      <c r="D111" s="334"/>
      <c r="E111" s="334"/>
      <c r="F111" s="334"/>
      <c r="G111" s="334"/>
      <c r="H111" s="334"/>
      <c r="I111" s="334"/>
      <c r="J111" s="334"/>
      <c r="K111" s="334"/>
      <c r="L111" s="334"/>
      <c r="M111" s="334"/>
      <c r="N111" s="334"/>
      <c r="O111" s="334"/>
      <c r="P111" s="57"/>
      <c r="Q111" s="57"/>
      <c r="R111" s="57"/>
      <c r="S111" s="57"/>
      <c r="T111" s="57"/>
      <c r="U111" s="57"/>
      <c r="V111" s="57"/>
      <c r="W111" s="57"/>
      <c r="X111" s="334"/>
      <c r="Y111" s="334"/>
      <c r="Z111" s="334"/>
    </row>
    <row r="112" spans="1:26" ht="15" customHeight="1" x14ac:dyDescent="0.25">
      <c r="A112" s="338"/>
      <c r="B112" s="244"/>
      <c r="C112" s="334"/>
      <c r="D112" s="334"/>
      <c r="E112" s="334"/>
      <c r="F112" s="334"/>
      <c r="G112" s="334"/>
      <c r="H112" s="334"/>
      <c r="I112" s="334"/>
      <c r="J112" s="334"/>
      <c r="K112" s="334"/>
      <c r="L112" s="334"/>
      <c r="M112" s="334"/>
      <c r="N112" s="334"/>
      <c r="O112" s="334"/>
      <c r="P112" s="57"/>
      <c r="Q112" s="57"/>
      <c r="R112" s="57"/>
      <c r="S112" s="57"/>
      <c r="T112" s="57"/>
      <c r="U112" s="57"/>
      <c r="V112" s="57"/>
      <c r="W112" s="57"/>
      <c r="X112" s="334"/>
      <c r="Y112" s="334"/>
      <c r="Z112" s="334"/>
    </row>
    <row r="113" spans="1:26" ht="15" customHeight="1" x14ac:dyDescent="0.25">
      <c r="A113" s="338"/>
      <c r="B113" s="244"/>
      <c r="C113" s="334"/>
      <c r="D113" s="334"/>
      <c r="E113" s="334"/>
      <c r="F113" s="334"/>
      <c r="G113" s="334"/>
      <c r="H113" s="334"/>
      <c r="I113" s="334"/>
      <c r="J113" s="334"/>
      <c r="K113" s="334"/>
      <c r="L113" s="334"/>
      <c r="M113" s="334"/>
      <c r="N113" s="334"/>
      <c r="O113" s="334"/>
      <c r="P113" s="57"/>
      <c r="Q113" s="57"/>
      <c r="R113" s="57"/>
      <c r="S113" s="57"/>
      <c r="T113" s="57"/>
      <c r="U113" s="57"/>
      <c r="V113" s="57"/>
      <c r="W113" s="57"/>
      <c r="X113" s="334"/>
      <c r="Y113" s="334"/>
      <c r="Z113" s="334"/>
    </row>
    <row r="114" spans="1:26" ht="15" customHeight="1" x14ac:dyDescent="0.25">
      <c r="A114" s="338"/>
      <c r="B114" s="244"/>
      <c r="C114" s="334"/>
      <c r="D114" s="334"/>
      <c r="E114" s="334"/>
      <c r="F114" s="334"/>
      <c r="G114" s="334"/>
      <c r="H114" s="334"/>
      <c r="I114" s="334"/>
      <c r="J114" s="334"/>
      <c r="K114" s="334"/>
      <c r="L114" s="334"/>
      <c r="M114" s="334"/>
      <c r="N114" s="334"/>
      <c r="O114" s="334"/>
      <c r="P114" s="57"/>
      <c r="Q114" s="57"/>
      <c r="R114" s="57"/>
      <c r="S114" s="57"/>
      <c r="T114" s="57"/>
      <c r="U114" s="57"/>
      <c r="V114" s="57"/>
      <c r="W114" s="57"/>
      <c r="X114" s="334"/>
      <c r="Y114" s="334"/>
      <c r="Z114" s="334"/>
    </row>
    <row r="115" spans="1:26" ht="15" customHeight="1" x14ac:dyDescent="0.25">
      <c r="A115" s="338"/>
      <c r="B115" s="244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334"/>
      <c r="Y115" s="334"/>
      <c r="Z115" s="334"/>
    </row>
    <row r="116" spans="1:26" ht="15" customHeight="1" x14ac:dyDescent="0.25">
      <c r="A116" s="338"/>
      <c r="B116" s="244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334"/>
      <c r="Y116" s="334"/>
      <c r="Z116" s="334"/>
    </row>
    <row r="117" spans="1:26" ht="15" customHeight="1" x14ac:dyDescent="0.25">
      <c r="A117" s="338"/>
      <c r="B117" s="244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334"/>
      <c r="Y117" s="334"/>
      <c r="Z117" s="334"/>
    </row>
    <row r="118" spans="1:26" ht="15" customHeight="1" x14ac:dyDescent="0.25">
      <c r="A118" s="338"/>
      <c r="B118" s="244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334"/>
      <c r="Y118" s="334"/>
      <c r="Z118" s="334"/>
    </row>
    <row r="119" spans="1:26" ht="15" customHeight="1" x14ac:dyDescent="0.25">
      <c r="A119" s="338"/>
      <c r="B119" s="244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334"/>
      <c r="Y119" s="334"/>
      <c r="Z119" s="334"/>
    </row>
    <row r="120" spans="1:26" ht="15" customHeight="1" x14ac:dyDescent="0.25">
      <c r="A120" s="338"/>
      <c r="B120" s="244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334"/>
      <c r="Y120" s="334"/>
      <c r="Z120" s="334"/>
    </row>
    <row r="121" spans="1:26" ht="15" customHeight="1" x14ac:dyDescent="0.25">
      <c r="A121" s="338"/>
      <c r="B121" s="244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334"/>
      <c r="Y121" s="334"/>
      <c r="Z121" s="334"/>
    </row>
    <row r="122" spans="1:26" ht="15" customHeight="1" x14ac:dyDescent="0.25">
      <c r="A122" s="338"/>
      <c r="B122" s="244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334"/>
      <c r="Y122" s="334"/>
      <c r="Z122" s="334"/>
    </row>
    <row r="123" spans="1:26" ht="15" customHeight="1" x14ac:dyDescent="0.25">
      <c r="A123" s="338"/>
      <c r="B123" s="244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334"/>
      <c r="Y123" s="334"/>
      <c r="Z123" s="334"/>
    </row>
    <row r="124" spans="1:26" ht="15" customHeight="1" x14ac:dyDescent="0.25">
      <c r="A124" s="338"/>
      <c r="B124" s="244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334"/>
      <c r="Y124" s="334"/>
      <c r="Z124" s="334"/>
    </row>
    <row r="125" spans="1:26" ht="15" customHeight="1" x14ac:dyDescent="0.25">
      <c r="A125" s="338"/>
      <c r="B125" s="244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334"/>
      <c r="Y125" s="334"/>
      <c r="Z125" s="334"/>
    </row>
    <row r="126" spans="1:26" ht="15" customHeight="1" x14ac:dyDescent="0.25">
      <c r="A126" s="338"/>
      <c r="B126" s="244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334"/>
      <c r="Y126" s="334"/>
      <c r="Z126" s="334"/>
    </row>
    <row r="127" spans="1:26" ht="15" customHeight="1" x14ac:dyDescent="0.25">
      <c r="A127" s="338"/>
      <c r="B127" s="244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334"/>
      <c r="Y127" s="334"/>
      <c r="Z127" s="334"/>
    </row>
    <row r="128" spans="1:26" ht="15" customHeight="1" x14ac:dyDescent="0.25">
      <c r="A128" s="338"/>
      <c r="B128" s="244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334"/>
      <c r="Y128" s="334"/>
      <c r="Z128" s="334"/>
    </row>
    <row r="129" spans="1:26" ht="15" customHeight="1" x14ac:dyDescent="0.25">
      <c r="A129" s="338"/>
      <c r="B129" s="244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334"/>
      <c r="Y129" s="334"/>
      <c r="Z129" s="334"/>
    </row>
    <row r="130" spans="1:26" ht="15" customHeight="1" x14ac:dyDescent="0.25">
      <c r="A130" s="338"/>
      <c r="B130" s="244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334"/>
      <c r="Y130" s="334"/>
      <c r="Z130" s="334"/>
    </row>
    <row r="131" spans="1:26" ht="15" customHeight="1" x14ac:dyDescent="0.25">
      <c r="A131" s="338"/>
      <c r="B131" s="244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334"/>
      <c r="Y131" s="334"/>
      <c r="Z131" s="334"/>
    </row>
    <row r="132" spans="1:26" ht="15" customHeight="1" x14ac:dyDescent="0.25">
      <c r="A132" s="338"/>
      <c r="B132" s="244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334"/>
      <c r="Y132" s="334"/>
      <c r="Z132" s="334"/>
    </row>
    <row r="133" spans="1:26" ht="15" customHeight="1" x14ac:dyDescent="0.25">
      <c r="A133" s="338"/>
      <c r="B133" s="244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334"/>
      <c r="Y133" s="334"/>
      <c r="Z133" s="334"/>
    </row>
    <row r="134" spans="1:26" ht="15" customHeight="1" x14ac:dyDescent="0.25">
      <c r="A134" s="338"/>
      <c r="B134" s="244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334"/>
      <c r="Y134" s="334"/>
      <c r="Z134" s="334"/>
    </row>
    <row r="135" spans="1:26" ht="15" customHeight="1" x14ac:dyDescent="0.25">
      <c r="A135" s="338"/>
      <c r="B135" s="244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334"/>
      <c r="Y135" s="334"/>
      <c r="Z135" s="334"/>
    </row>
    <row r="136" spans="1:26" ht="15" customHeight="1" x14ac:dyDescent="0.25">
      <c r="A136" s="338"/>
      <c r="B136" s="244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334"/>
      <c r="Y136" s="334"/>
      <c r="Z136" s="334"/>
    </row>
    <row r="137" spans="1:26" ht="15" customHeight="1" x14ac:dyDescent="0.25">
      <c r="A137" s="338"/>
      <c r="B137" s="244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334"/>
      <c r="Y137" s="334"/>
      <c r="Z137" s="334"/>
    </row>
    <row r="138" spans="1:26" ht="15" customHeight="1" x14ac:dyDescent="0.25">
      <c r="A138" s="338"/>
      <c r="B138" s="244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334"/>
      <c r="Y138" s="334"/>
      <c r="Z138" s="334"/>
    </row>
    <row r="139" spans="1:26" ht="15" customHeight="1" x14ac:dyDescent="0.25">
      <c r="A139" s="338"/>
      <c r="B139" s="244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334"/>
      <c r="Y139" s="334"/>
      <c r="Z139" s="334"/>
    </row>
    <row r="140" spans="1:26" ht="15" customHeight="1" x14ac:dyDescent="0.25">
      <c r="A140" s="338"/>
      <c r="B140" s="244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334"/>
      <c r="Y140" s="334"/>
      <c r="Z140" s="334"/>
    </row>
    <row r="141" spans="1:26" ht="15" customHeight="1" x14ac:dyDescent="0.25">
      <c r="A141" s="338"/>
      <c r="B141" s="244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334"/>
      <c r="Y141" s="334"/>
      <c r="Z141" s="334"/>
    </row>
    <row r="142" spans="1:26" ht="15" customHeight="1" x14ac:dyDescent="0.25">
      <c r="A142" s="338"/>
      <c r="B142" s="244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334"/>
      <c r="Y142" s="334"/>
      <c r="Z142" s="334"/>
    </row>
    <row r="143" spans="1:26" ht="15" customHeight="1" x14ac:dyDescent="0.25">
      <c r="A143" s="338"/>
      <c r="B143" s="244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334"/>
      <c r="Y143" s="334"/>
      <c r="Z143" s="334"/>
    </row>
    <row r="144" spans="1:26" ht="15" customHeight="1" x14ac:dyDescent="0.25">
      <c r="A144" s="338"/>
      <c r="B144" s="244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334"/>
      <c r="Y144" s="334"/>
      <c r="Z144" s="334"/>
    </row>
    <row r="145" spans="1:26" ht="15" customHeight="1" x14ac:dyDescent="0.25">
      <c r="A145" s="338"/>
      <c r="B145" s="244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334"/>
      <c r="Y145" s="334"/>
      <c r="Z145" s="334"/>
    </row>
    <row r="146" spans="1:26" ht="15" customHeight="1" x14ac:dyDescent="0.25">
      <c r="A146" s="338"/>
      <c r="B146" s="244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334"/>
      <c r="Y146" s="334"/>
      <c r="Z146" s="334"/>
    </row>
    <row r="147" spans="1:26" ht="15" customHeight="1" x14ac:dyDescent="0.25">
      <c r="A147" s="338"/>
      <c r="B147" s="244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334"/>
      <c r="Y147" s="334"/>
      <c r="Z147" s="334"/>
    </row>
    <row r="148" spans="1:26" ht="15" customHeight="1" x14ac:dyDescent="0.25">
      <c r="A148" s="338"/>
      <c r="B148" s="244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334"/>
      <c r="Y148" s="334"/>
      <c r="Z148" s="334"/>
    </row>
    <row r="149" spans="1:26" ht="15" customHeight="1" x14ac:dyDescent="0.25">
      <c r="A149" s="338"/>
      <c r="B149" s="244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334"/>
      <c r="Y149" s="334"/>
      <c r="Z149" s="334"/>
    </row>
    <row r="150" spans="1:26" ht="15" customHeight="1" x14ac:dyDescent="0.25">
      <c r="A150" s="338"/>
      <c r="B150" s="244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334"/>
      <c r="Y150" s="334"/>
      <c r="Z150" s="334"/>
    </row>
    <row r="151" spans="1:26" ht="15" customHeight="1" x14ac:dyDescent="0.25">
      <c r="A151" s="338"/>
      <c r="B151" s="244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334"/>
      <c r="Y151" s="334"/>
      <c r="Z151" s="334"/>
    </row>
    <row r="152" spans="1:26" ht="15" customHeight="1" x14ac:dyDescent="0.25">
      <c r="A152" s="338"/>
      <c r="B152" s="244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334"/>
      <c r="Y152" s="334"/>
      <c r="Z152" s="334"/>
    </row>
    <row r="153" spans="1:26" ht="15" customHeight="1" x14ac:dyDescent="0.25">
      <c r="A153" s="338"/>
      <c r="B153" s="244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334"/>
      <c r="Y153" s="334"/>
      <c r="Z153" s="334"/>
    </row>
    <row r="154" spans="1:26" ht="15" customHeight="1" x14ac:dyDescent="0.25">
      <c r="A154" s="338"/>
      <c r="B154" s="244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334"/>
      <c r="Y154" s="334"/>
      <c r="Z154" s="334"/>
    </row>
    <row r="155" spans="1:26" ht="15" customHeight="1" x14ac:dyDescent="0.25">
      <c r="A155" s="338"/>
      <c r="B155" s="244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334"/>
      <c r="Y155" s="334"/>
      <c r="Z155" s="334"/>
    </row>
    <row r="156" spans="1:26" ht="15" customHeight="1" x14ac:dyDescent="0.25">
      <c r="A156" s="338"/>
      <c r="B156" s="244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334"/>
      <c r="Y156" s="334"/>
      <c r="Z156" s="334"/>
    </row>
    <row r="157" spans="1:26" ht="15" customHeight="1" x14ac:dyDescent="0.25">
      <c r="A157" s="338"/>
      <c r="B157" s="244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334"/>
      <c r="Y157" s="334"/>
      <c r="Z157" s="334"/>
    </row>
    <row r="158" spans="1:26" ht="15" customHeight="1" x14ac:dyDescent="0.25">
      <c r="A158" s="338"/>
      <c r="B158" s="244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334"/>
      <c r="Y158" s="334"/>
      <c r="Z158" s="334"/>
    </row>
    <row r="159" spans="1:26" ht="15" customHeight="1" x14ac:dyDescent="0.25">
      <c r="A159" s="338"/>
      <c r="B159" s="244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334"/>
      <c r="Y159" s="334"/>
      <c r="Z159" s="334"/>
    </row>
    <row r="160" spans="1:26" ht="15" customHeight="1" x14ac:dyDescent="0.25">
      <c r="A160" s="338"/>
      <c r="B160" s="244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334"/>
      <c r="Y160" s="334"/>
      <c r="Z160" s="334"/>
    </row>
    <row r="161" spans="1:26" ht="15" customHeight="1" x14ac:dyDescent="0.25">
      <c r="A161" s="338"/>
      <c r="B161" s="244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334"/>
      <c r="Y161" s="334"/>
      <c r="Z161" s="334"/>
    </row>
    <row r="162" spans="1:26" ht="15" customHeight="1" x14ac:dyDescent="0.25">
      <c r="A162" s="338"/>
      <c r="B162" s="244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334"/>
      <c r="Y162" s="334"/>
      <c r="Z162" s="334"/>
    </row>
    <row r="163" spans="1:26" ht="15" customHeight="1" x14ac:dyDescent="0.25">
      <c r="A163" s="338"/>
      <c r="B163" s="244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334"/>
      <c r="Y163" s="334"/>
      <c r="Z163" s="334"/>
    </row>
    <row r="164" spans="1:26" ht="15" customHeight="1" x14ac:dyDescent="0.25">
      <c r="A164" s="338"/>
      <c r="B164" s="244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334"/>
      <c r="Y164" s="334"/>
      <c r="Z164" s="334"/>
    </row>
    <row r="165" spans="1:26" ht="15" customHeight="1" x14ac:dyDescent="0.25">
      <c r="A165" s="338"/>
      <c r="B165" s="244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334"/>
      <c r="Y165" s="334"/>
      <c r="Z165" s="334"/>
    </row>
    <row r="166" spans="1:26" ht="15" customHeight="1" x14ac:dyDescent="0.25">
      <c r="A166" s="338"/>
      <c r="B166" s="244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334"/>
      <c r="Y166" s="334"/>
      <c r="Z166" s="334"/>
    </row>
    <row r="167" spans="1:26" ht="15" customHeight="1" x14ac:dyDescent="0.25">
      <c r="A167" s="338"/>
      <c r="B167" s="244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334"/>
      <c r="Y167" s="334"/>
      <c r="Z167" s="334"/>
    </row>
    <row r="168" spans="1:26" ht="15" customHeight="1" x14ac:dyDescent="0.25">
      <c r="A168" s="338"/>
      <c r="B168" s="244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334"/>
      <c r="Y168" s="334"/>
      <c r="Z168" s="334"/>
    </row>
    <row r="169" spans="1:26" ht="15" customHeight="1" x14ac:dyDescent="0.25">
      <c r="A169" s="338"/>
      <c r="B169" s="244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334"/>
      <c r="Y169" s="334"/>
      <c r="Z169" s="334"/>
    </row>
    <row r="170" spans="1:26" ht="15" customHeight="1" x14ac:dyDescent="0.25">
      <c r="A170" s="338"/>
      <c r="B170" s="244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334"/>
      <c r="Y170" s="334"/>
      <c r="Z170" s="334"/>
    </row>
    <row r="171" spans="1:26" ht="15" customHeight="1" x14ac:dyDescent="0.25">
      <c r="A171" s="338"/>
      <c r="B171" s="244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334"/>
      <c r="Y171" s="334"/>
      <c r="Z171" s="334"/>
    </row>
    <row r="172" spans="1:26" ht="15" customHeight="1" x14ac:dyDescent="0.25">
      <c r="A172" s="338"/>
      <c r="B172" s="244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334"/>
      <c r="Y172" s="334"/>
      <c r="Z172" s="334"/>
    </row>
    <row r="173" spans="1:26" ht="15" customHeight="1" x14ac:dyDescent="0.25">
      <c r="A173" s="338"/>
      <c r="B173" s="244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334"/>
      <c r="Y173" s="334"/>
      <c r="Z173" s="334"/>
    </row>
    <row r="174" spans="1:26" ht="15" customHeight="1" x14ac:dyDescent="0.25">
      <c r="A174" s="338"/>
      <c r="B174" s="244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334"/>
      <c r="Y174" s="334"/>
      <c r="Z174" s="334"/>
    </row>
    <row r="175" spans="1:26" ht="15" customHeight="1" x14ac:dyDescent="0.25">
      <c r="A175" s="338"/>
      <c r="B175" s="244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334"/>
      <c r="Y175" s="334"/>
      <c r="Z175" s="334"/>
    </row>
    <row r="176" spans="1:26" ht="15" customHeight="1" x14ac:dyDescent="0.25">
      <c r="A176" s="338"/>
      <c r="B176" s="244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334"/>
      <c r="Y176" s="334"/>
      <c r="Z176" s="334"/>
    </row>
    <row r="177" spans="1:26" ht="15" customHeight="1" x14ac:dyDescent="0.25">
      <c r="A177" s="338"/>
      <c r="B177" s="244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334"/>
      <c r="Y177" s="334"/>
      <c r="Z177" s="334"/>
    </row>
    <row r="178" spans="1:26" ht="15" customHeight="1" x14ac:dyDescent="0.25">
      <c r="A178" s="338"/>
      <c r="B178" s="244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334"/>
      <c r="Y178" s="334"/>
      <c r="Z178" s="334"/>
    </row>
    <row r="179" spans="1:26" ht="15" customHeight="1" x14ac:dyDescent="0.25">
      <c r="A179" s="338"/>
      <c r="B179" s="244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334"/>
      <c r="Y179" s="334"/>
      <c r="Z179" s="334"/>
    </row>
    <row r="180" spans="1:26" ht="15" customHeight="1" x14ac:dyDescent="0.25">
      <c r="A180" s="338"/>
      <c r="B180" s="244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334"/>
      <c r="Y180" s="334"/>
      <c r="Z180" s="334"/>
    </row>
    <row r="181" spans="1:26" ht="15" customHeight="1" x14ac:dyDescent="0.25">
      <c r="A181" s="338"/>
      <c r="B181" s="244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334"/>
      <c r="Y181" s="334"/>
      <c r="Z181" s="334"/>
    </row>
    <row r="182" spans="1:26" ht="15" customHeight="1" x14ac:dyDescent="0.25">
      <c r="A182" s="338"/>
      <c r="B182" s="244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334"/>
      <c r="Y182" s="334"/>
      <c r="Z182" s="334"/>
    </row>
    <row r="183" spans="1:26" ht="15" customHeight="1" x14ac:dyDescent="0.25">
      <c r="A183" s="338"/>
      <c r="B183" s="244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334"/>
      <c r="Y183" s="334"/>
      <c r="Z183" s="334"/>
    </row>
    <row r="184" spans="1:26" ht="15" customHeight="1" x14ac:dyDescent="0.25">
      <c r="A184" s="338"/>
      <c r="B184" s="244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334"/>
      <c r="Y184" s="334"/>
      <c r="Z184" s="334"/>
    </row>
    <row r="185" spans="1:26" ht="15" customHeight="1" x14ac:dyDescent="0.25">
      <c r="A185" s="338"/>
      <c r="B185" s="244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334"/>
      <c r="Y185" s="334"/>
      <c r="Z185" s="334"/>
    </row>
    <row r="186" spans="1:26" ht="15" customHeight="1" x14ac:dyDescent="0.25">
      <c r="A186" s="338"/>
      <c r="B186" s="244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334"/>
      <c r="Y186" s="334"/>
      <c r="Z186" s="334"/>
    </row>
    <row r="187" spans="1:26" ht="15" customHeight="1" x14ac:dyDescent="0.25">
      <c r="A187" s="338"/>
      <c r="B187" s="244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334"/>
      <c r="Y187" s="334"/>
      <c r="Z187" s="334"/>
    </row>
    <row r="188" spans="1:26" ht="15" customHeight="1" x14ac:dyDescent="0.25">
      <c r="A188" s="338"/>
      <c r="B188" s="244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334"/>
      <c r="Y188" s="334"/>
      <c r="Z188" s="334"/>
    </row>
    <row r="189" spans="1:26" ht="15" customHeight="1" x14ac:dyDescent="0.25">
      <c r="A189" s="338"/>
      <c r="B189" s="244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334"/>
      <c r="Y189" s="334"/>
      <c r="Z189" s="334"/>
    </row>
    <row r="190" spans="1:26" ht="15" customHeight="1" x14ac:dyDescent="0.25">
      <c r="A190" s="338"/>
      <c r="B190" s="244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334"/>
      <c r="Y190" s="334"/>
      <c r="Z190" s="334"/>
    </row>
    <row r="191" spans="1:26" ht="15" customHeight="1" x14ac:dyDescent="0.25">
      <c r="A191" s="338"/>
      <c r="B191" s="244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334"/>
      <c r="Y191" s="334"/>
      <c r="Z191" s="334"/>
    </row>
    <row r="192" spans="1:26" ht="15" customHeight="1" x14ac:dyDescent="0.25">
      <c r="A192" s="338"/>
      <c r="B192" s="244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334"/>
      <c r="Y192" s="334"/>
      <c r="Z192" s="334"/>
    </row>
    <row r="193" spans="1:26" ht="15" customHeight="1" x14ac:dyDescent="0.25">
      <c r="A193" s="338"/>
      <c r="B193" s="244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334"/>
      <c r="Y193" s="334"/>
      <c r="Z193" s="334"/>
    </row>
    <row r="194" spans="1:26" ht="15" customHeight="1" x14ac:dyDescent="0.25">
      <c r="A194" s="338"/>
      <c r="B194" s="244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334"/>
      <c r="Y194" s="334"/>
      <c r="Z194" s="334"/>
    </row>
    <row r="195" spans="1:26" ht="15" customHeight="1" x14ac:dyDescent="0.25">
      <c r="A195" s="338"/>
      <c r="B195" s="244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334"/>
      <c r="Y195" s="334"/>
      <c r="Z195" s="334"/>
    </row>
    <row r="196" spans="1:26" ht="15" customHeight="1" x14ac:dyDescent="0.25">
      <c r="A196" s="338"/>
      <c r="B196" s="244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334"/>
      <c r="Y196" s="334"/>
      <c r="Z196" s="334"/>
    </row>
    <row r="197" spans="1:26" ht="15" customHeight="1" x14ac:dyDescent="0.25">
      <c r="A197" s="338"/>
      <c r="B197" s="244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334"/>
      <c r="Y197" s="334"/>
      <c r="Z197" s="334"/>
    </row>
    <row r="198" spans="1:26" ht="15" customHeight="1" x14ac:dyDescent="0.25">
      <c r="A198" s="338"/>
      <c r="B198" s="244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334"/>
      <c r="Y198" s="334"/>
      <c r="Z198" s="334"/>
    </row>
    <row r="199" spans="1:26" ht="15" customHeight="1" x14ac:dyDescent="0.25">
      <c r="A199" s="338"/>
      <c r="B199" s="244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334"/>
      <c r="Y199" s="334"/>
      <c r="Z199" s="334"/>
    </row>
    <row r="200" spans="1:26" ht="15" customHeight="1" x14ac:dyDescent="0.25">
      <c r="A200" s="338"/>
      <c r="B200" s="244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334"/>
      <c r="Y200" s="334"/>
      <c r="Z200" s="334"/>
    </row>
    <row r="201" spans="1:26" ht="15" customHeight="1" x14ac:dyDescent="0.25">
      <c r="A201" s="338"/>
      <c r="B201" s="244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334"/>
      <c r="Y201" s="334"/>
      <c r="Z201" s="334"/>
    </row>
    <row r="202" spans="1:26" ht="15" customHeight="1" x14ac:dyDescent="0.25">
      <c r="A202" s="338"/>
      <c r="B202" s="244"/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334"/>
      <c r="Y202" s="334"/>
      <c r="Z202" s="334"/>
    </row>
    <row r="203" spans="1:26" ht="15" customHeight="1" x14ac:dyDescent="0.25">
      <c r="A203" s="338"/>
      <c r="B203" s="244"/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334"/>
      <c r="Y203" s="334"/>
      <c r="Z203" s="334"/>
    </row>
    <row r="204" spans="1:26" ht="15" customHeight="1" x14ac:dyDescent="0.25">
      <c r="A204" s="338"/>
      <c r="B204" s="244"/>
      <c r="C204" s="57"/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334"/>
      <c r="Y204" s="334"/>
      <c r="Z204" s="334"/>
    </row>
    <row r="205" spans="1:26" ht="15" customHeight="1" x14ac:dyDescent="0.25">
      <c r="A205" s="338"/>
      <c r="B205" s="244"/>
      <c r="C205" s="57"/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  <c r="X205" s="334"/>
      <c r="Y205" s="334"/>
      <c r="Z205" s="334"/>
    </row>
    <row r="206" spans="1:26" ht="15" customHeight="1" x14ac:dyDescent="0.25">
      <c r="A206" s="338"/>
      <c r="B206" s="244"/>
      <c r="C206" s="57"/>
      <c r="D206" s="57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  <c r="X206" s="334"/>
      <c r="Y206" s="334"/>
      <c r="Z206" s="334"/>
    </row>
    <row r="207" spans="1:26" ht="15" customHeight="1" x14ac:dyDescent="0.25">
      <c r="A207" s="338"/>
      <c r="B207" s="244"/>
      <c r="C207" s="57"/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334"/>
      <c r="Y207" s="334"/>
      <c r="Z207" s="334"/>
    </row>
    <row r="208" spans="1:26" ht="15" customHeight="1" x14ac:dyDescent="0.25">
      <c r="A208" s="338"/>
      <c r="B208" s="244"/>
      <c r="C208" s="57"/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334"/>
      <c r="Y208" s="334"/>
      <c r="Z208" s="334"/>
    </row>
    <row r="209" spans="1:26" ht="15" customHeight="1" x14ac:dyDescent="0.25">
      <c r="A209" s="338"/>
      <c r="B209" s="244"/>
      <c r="C209" s="57"/>
      <c r="D209" s="57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334"/>
      <c r="Y209" s="334"/>
      <c r="Z209" s="334"/>
    </row>
    <row r="210" spans="1:26" ht="15" customHeight="1" x14ac:dyDescent="0.25">
      <c r="A210" s="338"/>
      <c r="B210" s="244"/>
      <c r="C210" s="57"/>
      <c r="D210" s="57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334"/>
      <c r="Y210" s="334"/>
      <c r="Z210" s="334"/>
    </row>
    <row r="211" spans="1:26" ht="15" customHeight="1" x14ac:dyDescent="0.25">
      <c r="A211" s="338"/>
      <c r="B211" s="244"/>
      <c r="C211" s="57"/>
      <c r="D211" s="57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334"/>
      <c r="Y211" s="334"/>
      <c r="Z211" s="334"/>
    </row>
    <row r="212" spans="1:26" ht="15" customHeight="1" x14ac:dyDescent="0.25">
      <c r="A212" s="338"/>
      <c r="B212" s="244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334"/>
      <c r="Y212" s="334"/>
      <c r="Z212" s="334"/>
    </row>
    <row r="213" spans="1:26" ht="15" customHeight="1" x14ac:dyDescent="0.25">
      <c r="A213" s="338"/>
      <c r="B213" s="244"/>
      <c r="C213" s="57"/>
      <c r="D213" s="57"/>
      <c r="E213" s="57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334"/>
      <c r="Y213" s="334"/>
      <c r="Z213" s="334"/>
    </row>
    <row r="214" spans="1:26" ht="15" customHeight="1" x14ac:dyDescent="0.25">
      <c r="A214" s="338"/>
      <c r="B214" s="244"/>
      <c r="C214" s="57"/>
      <c r="D214" s="57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  <c r="X214" s="334"/>
      <c r="Y214" s="334"/>
      <c r="Z214" s="334"/>
    </row>
    <row r="215" spans="1:26" ht="15" customHeight="1" x14ac:dyDescent="0.25">
      <c r="A215" s="338"/>
      <c r="B215" s="244"/>
      <c r="C215" s="57"/>
      <c r="D215" s="57"/>
      <c r="E215" s="57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  <c r="X215" s="334"/>
      <c r="Y215" s="334"/>
      <c r="Z215" s="334"/>
    </row>
    <row r="216" spans="1:26" ht="15" customHeight="1" x14ac:dyDescent="0.25">
      <c r="A216" s="338"/>
      <c r="B216" s="244"/>
      <c r="C216" s="57"/>
      <c r="D216" s="57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334"/>
      <c r="Y216" s="334"/>
      <c r="Z216" s="334"/>
    </row>
    <row r="217" spans="1:26" ht="15" customHeight="1" x14ac:dyDescent="0.25">
      <c r="A217" s="338"/>
      <c r="B217" s="244"/>
      <c r="C217" s="57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57"/>
      <c r="T217" s="57"/>
      <c r="U217" s="57"/>
      <c r="V217" s="57"/>
      <c r="W217" s="57"/>
      <c r="X217" s="334"/>
      <c r="Y217" s="334"/>
      <c r="Z217" s="334"/>
    </row>
    <row r="218" spans="1:26" ht="15" customHeight="1" x14ac:dyDescent="0.25">
      <c r="A218" s="338"/>
      <c r="B218" s="244"/>
      <c r="C218" s="57"/>
      <c r="D218" s="57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  <c r="X218" s="334"/>
      <c r="Y218" s="334"/>
      <c r="Z218" s="334"/>
    </row>
    <row r="219" spans="1:26" ht="15" customHeight="1" x14ac:dyDescent="0.25">
      <c r="A219" s="338"/>
      <c r="B219" s="244"/>
      <c r="C219" s="57"/>
      <c r="D219" s="57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57"/>
      <c r="W219" s="57"/>
      <c r="X219" s="334"/>
      <c r="Y219" s="334"/>
      <c r="Z219" s="334"/>
    </row>
    <row r="220" spans="1:26" ht="15" customHeight="1" x14ac:dyDescent="0.25">
      <c r="A220" s="338"/>
      <c r="B220" s="244"/>
      <c r="C220" s="57"/>
      <c r="D220" s="57"/>
      <c r="E220" s="57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  <c r="X220" s="334"/>
      <c r="Y220" s="334"/>
      <c r="Z220" s="334"/>
    </row>
    <row r="221" spans="1:26" ht="15" customHeight="1" x14ac:dyDescent="0.25">
      <c r="A221" s="338"/>
      <c r="B221" s="244"/>
      <c r="C221" s="57"/>
      <c r="D221" s="57"/>
      <c r="E221" s="57"/>
      <c r="F221" s="57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  <c r="R221" s="57"/>
      <c r="S221" s="57"/>
      <c r="T221" s="57"/>
      <c r="U221" s="57"/>
      <c r="V221" s="57"/>
      <c r="W221" s="57"/>
      <c r="X221" s="334"/>
      <c r="Y221" s="334"/>
      <c r="Z221" s="334"/>
    </row>
    <row r="222" spans="1:26" ht="15" customHeight="1" x14ac:dyDescent="0.25">
      <c r="A222" s="338"/>
      <c r="B222" s="244"/>
      <c r="C222" s="57"/>
      <c r="D222" s="57"/>
      <c r="E222" s="57"/>
      <c r="F222" s="57"/>
      <c r="G222" s="57"/>
      <c r="H222" s="57"/>
      <c r="I222" s="57"/>
      <c r="J222" s="57"/>
      <c r="K222" s="57"/>
      <c r="L222" s="57"/>
      <c r="M222" s="57"/>
      <c r="N222" s="57"/>
      <c r="O222" s="57"/>
      <c r="P222" s="57"/>
      <c r="Q222" s="57"/>
      <c r="R222" s="57"/>
      <c r="S222" s="57"/>
      <c r="T222" s="57"/>
      <c r="U222" s="57"/>
      <c r="V222" s="57"/>
      <c r="W222" s="57"/>
      <c r="X222" s="334"/>
      <c r="Y222" s="334"/>
      <c r="Z222" s="334"/>
    </row>
    <row r="223" spans="1:26" ht="15" customHeight="1" x14ac:dyDescent="0.25">
      <c r="A223" s="338"/>
      <c r="B223" s="244"/>
      <c r="C223" s="57"/>
      <c r="D223" s="57"/>
      <c r="E223" s="57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  <c r="R223" s="57"/>
      <c r="S223" s="57"/>
      <c r="T223" s="57"/>
      <c r="U223" s="57"/>
      <c r="V223" s="57"/>
      <c r="W223" s="57"/>
      <c r="X223" s="334"/>
      <c r="Y223" s="334"/>
      <c r="Z223" s="334"/>
    </row>
    <row r="224" spans="1:26" ht="15" customHeight="1" x14ac:dyDescent="0.25">
      <c r="A224" s="338"/>
      <c r="B224" s="244"/>
      <c r="C224" s="57"/>
      <c r="D224" s="57"/>
      <c r="E224" s="57"/>
      <c r="F224" s="57"/>
      <c r="G224" s="57"/>
      <c r="H224" s="57"/>
      <c r="I224" s="57"/>
      <c r="J224" s="57"/>
      <c r="K224" s="57"/>
      <c r="L224" s="57"/>
      <c r="M224" s="57"/>
      <c r="N224" s="57"/>
      <c r="O224" s="57"/>
      <c r="P224" s="57"/>
      <c r="Q224" s="57"/>
      <c r="R224" s="57"/>
      <c r="S224" s="57"/>
      <c r="T224" s="57"/>
      <c r="U224" s="57"/>
      <c r="V224" s="57"/>
      <c r="W224" s="57"/>
      <c r="X224" s="334"/>
      <c r="Y224" s="334"/>
      <c r="Z224" s="334"/>
    </row>
    <row r="225" spans="1:26" ht="15" customHeight="1" x14ac:dyDescent="0.25">
      <c r="A225" s="338"/>
      <c r="B225" s="244"/>
      <c r="C225" s="57"/>
      <c r="D225" s="57"/>
      <c r="E225" s="57"/>
      <c r="F225" s="57"/>
      <c r="G225" s="57"/>
      <c r="H225" s="57"/>
      <c r="I225" s="57"/>
      <c r="J225" s="57"/>
      <c r="K225" s="57"/>
      <c r="L225" s="57"/>
      <c r="M225" s="57"/>
      <c r="N225" s="57"/>
      <c r="O225" s="57"/>
      <c r="P225" s="57"/>
      <c r="Q225" s="57"/>
      <c r="R225" s="57"/>
      <c r="S225" s="57"/>
      <c r="T225" s="57"/>
      <c r="U225" s="57"/>
      <c r="V225" s="57"/>
      <c r="W225" s="57"/>
      <c r="X225" s="334"/>
      <c r="Y225" s="334"/>
      <c r="Z225" s="334"/>
    </row>
    <row r="226" spans="1:26" ht="15" customHeight="1" x14ac:dyDescent="0.25">
      <c r="A226" s="338"/>
      <c r="B226" s="244"/>
      <c r="C226" s="57"/>
      <c r="D226" s="57"/>
      <c r="E226" s="57"/>
      <c r="F226" s="57"/>
      <c r="G226" s="57"/>
      <c r="H226" s="57"/>
      <c r="I226" s="57"/>
      <c r="J226" s="57"/>
      <c r="K226" s="57"/>
      <c r="L226" s="57"/>
      <c r="M226" s="57"/>
      <c r="N226" s="57"/>
      <c r="O226" s="57"/>
      <c r="P226" s="57"/>
      <c r="Q226" s="57"/>
      <c r="R226" s="57"/>
      <c r="S226" s="57"/>
      <c r="T226" s="57"/>
      <c r="U226" s="57"/>
      <c r="V226" s="57"/>
      <c r="W226" s="57"/>
      <c r="X226" s="334"/>
      <c r="Y226" s="334"/>
      <c r="Z226" s="334"/>
    </row>
    <row r="227" spans="1:26" ht="15" customHeight="1" x14ac:dyDescent="0.25">
      <c r="A227" s="338"/>
      <c r="B227" s="244"/>
      <c r="C227" s="57"/>
      <c r="D227" s="57"/>
      <c r="E227" s="57"/>
      <c r="F227" s="57"/>
      <c r="G227" s="57"/>
      <c r="H227" s="57"/>
      <c r="I227" s="57"/>
      <c r="J227" s="57"/>
      <c r="K227" s="57"/>
      <c r="L227" s="57"/>
      <c r="M227" s="57"/>
      <c r="N227" s="57"/>
      <c r="O227" s="57"/>
      <c r="P227" s="57"/>
      <c r="Q227" s="57"/>
      <c r="R227" s="57"/>
      <c r="S227" s="57"/>
      <c r="T227" s="57"/>
      <c r="U227" s="57"/>
      <c r="V227" s="57"/>
      <c r="W227" s="57"/>
      <c r="X227" s="334"/>
      <c r="Y227" s="334"/>
      <c r="Z227" s="334"/>
    </row>
    <row r="228" spans="1:26" ht="15" customHeight="1" x14ac:dyDescent="0.25">
      <c r="A228" s="338"/>
      <c r="B228" s="244"/>
      <c r="C228" s="57"/>
      <c r="D228" s="57"/>
      <c r="E228" s="57"/>
      <c r="F228" s="57"/>
      <c r="G228" s="57"/>
      <c r="H228" s="57"/>
      <c r="I228" s="57"/>
      <c r="J228" s="57"/>
      <c r="K228" s="57"/>
      <c r="L228" s="57"/>
      <c r="M228" s="57"/>
      <c r="N228" s="57"/>
      <c r="O228" s="57"/>
      <c r="P228" s="57"/>
      <c r="Q228" s="57"/>
      <c r="R228" s="57"/>
      <c r="S228" s="57"/>
      <c r="T228" s="57"/>
      <c r="U228" s="57"/>
      <c r="V228" s="57"/>
      <c r="W228" s="57"/>
      <c r="X228" s="334"/>
      <c r="Y228" s="334"/>
      <c r="Z228" s="334"/>
    </row>
    <row r="229" spans="1:26" ht="15" customHeight="1" x14ac:dyDescent="0.25">
      <c r="A229" s="338"/>
      <c r="B229" s="244"/>
      <c r="C229" s="57"/>
      <c r="D229" s="57"/>
      <c r="E229" s="57"/>
      <c r="F229" s="57"/>
      <c r="G229" s="57"/>
      <c r="H229" s="57"/>
      <c r="I229" s="57"/>
      <c r="J229" s="57"/>
      <c r="K229" s="57"/>
      <c r="L229" s="57"/>
      <c r="M229" s="57"/>
      <c r="N229" s="57"/>
      <c r="O229" s="57"/>
      <c r="P229" s="57"/>
      <c r="Q229" s="57"/>
      <c r="R229" s="57"/>
      <c r="S229" s="57"/>
      <c r="T229" s="57"/>
      <c r="U229" s="57"/>
      <c r="V229" s="57"/>
      <c r="W229" s="57"/>
      <c r="X229" s="334"/>
      <c r="Y229" s="334"/>
      <c r="Z229" s="334"/>
    </row>
    <row r="230" spans="1:26" ht="15" customHeight="1" x14ac:dyDescent="0.25">
      <c r="A230" s="338"/>
      <c r="B230" s="244"/>
      <c r="C230" s="57"/>
      <c r="D230" s="57"/>
      <c r="E230" s="57"/>
      <c r="F230" s="57"/>
      <c r="G230" s="57"/>
      <c r="H230" s="57"/>
      <c r="I230" s="57"/>
      <c r="J230" s="57"/>
      <c r="K230" s="57"/>
      <c r="L230" s="57"/>
      <c r="M230" s="57"/>
      <c r="N230" s="57"/>
      <c r="O230" s="57"/>
      <c r="P230" s="57"/>
      <c r="Q230" s="57"/>
      <c r="R230" s="57"/>
      <c r="S230" s="57"/>
      <c r="T230" s="57"/>
      <c r="U230" s="57"/>
      <c r="V230" s="57"/>
      <c r="W230" s="57"/>
      <c r="X230" s="334"/>
      <c r="Y230" s="334"/>
      <c r="Z230" s="334"/>
    </row>
    <row r="231" spans="1:26" ht="15" customHeight="1" x14ac:dyDescent="0.25">
      <c r="A231" s="338"/>
      <c r="B231" s="244"/>
      <c r="C231" s="57"/>
      <c r="D231" s="57"/>
      <c r="E231" s="57"/>
      <c r="F231" s="57"/>
      <c r="G231" s="57"/>
      <c r="H231" s="57"/>
      <c r="I231" s="57"/>
      <c r="J231" s="57"/>
      <c r="K231" s="57"/>
      <c r="L231" s="57"/>
      <c r="M231" s="57"/>
      <c r="N231" s="57"/>
      <c r="O231" s="57"/>
      <c r="P231" s="57"/>
      <c r="Q231" s="57"/>
      <c r="R231" s="57"/>
      <c r="S231" s="57"/>
      <c r="T231" s="57"/>
      <c r="U231" s="57"/>
      <c r="V231" s="57"/>
      <c r="W231" s="57"/>
      <c r="X231" s="334"/>
      <c r="Y231" s="334"/>
      <c r="Z231" s="334"/>
    </row>
    <row r="232" spans="1:26" ht="15" customHeight="1" x14ac:dyDescent="0.25">
      <c r="A232" s="338"/>
      <c r="B232" s="244"/>
      <c r="C232" s="57"/>
      <c r="D232" s="57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  <c r="R232" s="57"/>
      <c r="S232" s="57"/>
      <c r="T232" s="57"/>
      <c r="U232" s="57"/>
      <c r="V232" s="57"/>
      <c r="W232" s="57"/>
      <c r="X232" s="334"/>
      <c r="Y232" s="334"/>
      <c r="Z232" s="334"/>
    </row>
    <row r="233" spans="1:26" ht="15" customHeight="1" x14ac:dyDescent="0.25">
      <c r="A233" s="338"/>
      <c r="B233" s="244"/>
      <c r="C233" s="57"/>
      <c r="D233" s="57"/>
      <c r="E233" s="57"/>
      <c r="F233" s="57"/>
      <c r="G233" s="57"/>
      <c r="H233" s="57"/>
      <c r="I233" s="57"/>
      <c r="J233" s="57"/>
      <c r="K233" s="57"/>
      <c r="L233" s="57"/>
      <c r="M233" s="57"/>
      <c r="N233" s="57"/>
      <c r="O233" s="57"/>
      <c r="P233" s="57"/>
      <c r="Q233" s="57"/>
      <c r="R233" s="57"/>
      <c r="S233" s="57"/>
      <c r="T233" s="57"/>
      <c r="U233" s="57"/>
      <c r="V233" s="57"/>
      <c r="W233" s="57"/>
      <c r="X233" s="334"/>
      <c r="Y233" s="334"/>
      <c r="Z233" s="334"/>
    </row>
    <row r="234" spans="1:26" ht="15" customHeight="1" x14ac:dyDescent="0.25">
      <c r="A234" s="338"/>
      <c r="B234" s="244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334"/>
      <c r="Y234" s="334"/>
      <c r="Z234" s="334"/>
    </row>
    <row r="235" spans="1:26" ht="15" customHeight="1" x14ac:dyDescent="0.25">
      <c r="A235" s="338"/>
      <c r="B235" s="244"/>
      <c r="C235" s="57"/>
      <c r="D235" s="57"/>
      <c r="E235" s="57"/>
      <c r="F235" s="57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  <c r="R235" s="57"/>
      <c r="S235" s="57"/>
      <c r="T235" s="57"/>
      <c r="U235" s="57"/>
      <c r="V235" s="57"/>
      <c r="W235" s="57"/>
      <c r="X235" s="334"/>
      <c r="Y235" s="334"/>
      <c r="Z235" s="334"/>
    </row>
    <row r="236" spans="1:26" ht="15" customHeight="1" x14ac:dyDescent="0.25">
      <c r="A236" s="338"/>
      <c r="B236" s="244"/>
      <c r="C236" s="57"/>
      <c r="D236" s="57"/>
      <c r="E236" s="57"/>
      <c r="F236" s="57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  <c r="R236" s="57"/>
      <c r="S236" s="57"/>
      <c r="T236" s="57"/>
      <c r="U236" s="57"/>
      <c r="V236" s="57"/>
      <c r="W236" s="57"/>
      <c r="X236" s="334"/>
      <c r="Y236" s="334"/>
      <c r="Z236" s="334"/>
    </row>
    <row r="237" spans="1:26" ht="15" customHeight="1" x14ac:dyDescent="0.25">
      <c r="A237" s="338"/>
      <c r="B237" s="244"/>
      <c r="C237" s="57"/>
      <c r="D237" s="57"/>
      <c r="E237" s="57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  <c r="X237" s="334"/>
      <c r="Y237" s="334"/>
      <c r="Z237" s="334"/>
    </row>
    <row r="238" spans="1:26" ht="15" customHeight="1" x14ac:dyDescent="0.25">
      <c r="A238" s="338"/>
      <c r="B238" s="244"/>
      <c r="C238" s="57"/>
      <c r="D238" s="57"/>
      <c r="E238" s="57"/>
      <c r="F238" s="57"/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  <c r="X238" s="334"/>
      <c r="Y238" s="334"/>
      <c r="Z238" s="334"/>
    </row>
    <row r="239" spans="1:26" ht="15" customHeight="1" x14ac:dyDescent="0.25">
      <c r="A239" s="338"/>
      <c r="B239" s="244"/>
      <c r="C239" s="57"/>
      <c r="D239" s="57"/>
      <c r="E239" s="57"/>
      <c r="F239" s="57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  <c r="X239" s="334"/>
      <c r="Y239" s="334"/>
      <c r="Z239" s="334"/>
    </row>
    <row r="240" spans="1:26" ht="15" customHeight="1" x14ac:dyDescent="0.25">
      <c r="A240" s="338"/>
      <c r="B240" s="244"/>
      <c r="C240" s="57"/>
      <c r="D240" s="57"/>
      <c r="E240" s="57"/>
      <c r="F240" s="57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  <c r="R240" s="57"/>
      <c r="S240" s="57"/>
      <c r="T240" s="57"/>
      <c r="U240" s="57"/>
      <c r="V240" s="57"/>
      <c r="W240" s="57"/>
      <c r="X240" s="334"/>
      <c r="Y240" s="334"/>
      <c r="Z240" s="334"/>
    </row>
    <row r="241" spans="1:26" ht="15" customHeight="1" x14ac:dyDescent="0.25">
      <c r="A241" s="338"/>
      <c r="B241" s="244"/>
      <c r="C241" s="57"/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  <c r="R241" s="57"/>
      <c r="S241" s="57"/>
      <c r="T241" s="57"/>
      <c r="U241" s="57"/>
      <c r="V241" s="57"/>
      <c r="W241" s="57"/>
      <c r="X241" s="334"/>
      <c r="Y241" s="334"/>
      <c r="Z241" s="334"/>
    </row>
    <row r="242" spans="1:26" ht="15" customHeight="1" x14ac:dyDescent="0.25">
      <c r="A242" s="338"/>
      <c r="B242" s="244"/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334"/>
      <c r="Y242" s="334"/>
      <c r="Z242" s="334"/>
    </row>
    <row r="243" spans="1:26" ht="15" customHeight="1" x14ac:dyDescent="0.25">
      <c r="A243" s="338"/>
      <c r="B243" s="244"/>
      <c r="C243" s="57"/>
      <c r="D243" s="57"/>
      <c r="E243" s="57"/>
      <c r="F243" s="57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  <c r="R243" s="57"/>
      <c r="S243" s="57"/>
      <c r="T243" s="57"/>
      <c r="U243" s="57"/>
      <c r="V243" s="57"/>
      <c r="W243" s="57"/>
      <c r="X243" s="334"/>
      <c r="Y243" s="334"/>
      <c r="Z243" s="334"/>
    </row>
    <row r="244" spans="1:26" ht="15" customHeight="1" x14ac:dyDescent="0.25">
      <c r="A244" s="338"/>
      <c r="B244" s="244"/>
      <c r="C244" s="57"/>
      <c r="D244" s="57"/>
      <c r="E244" s="57"/>
      <c r="F244" s="57"/>
      <c r="G244" s="57"/>
      <c r="H244" s="57"/>
      <c r="I244" s="57"/>
      <c r="J244" s="57"/>
      <c r="K244" s="57"/>
      <c r="L244" s="57"/>
      <c r="M244" s="57"/>
      <c r="N244" s="57"/>
      <c r="O244" s="57"/>
      <c r="P244" s="57"/>
      <c r="Q244" s="57"/>
      <c r="R244" s="57"/>
      <c r="S244" s="57"/>
      <c r="T244" s="57"/>
      <c r="U244" s="57"/>
      <c r="V244" s="57"/>
      <c r="W244" s="57"/>
      <c r="X244" s="334"/>
      <c r="Y244" s="334"/>
      <c r="Z244" s="334"/>
    </row>
    <row r="245" spans="1:26" ht="15" customHeight="1" x14ac:dyDescent="0.25">
      <c r="A245" s="338"/>
      <c r="B245" s="244"/>
      <c r="C245" s="57"/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  <c r="R245" s="57"/>
      <c r="S245" s="57"/>
      <c r="T245" s="57"/>
      <c r="U245" s="57"/>
      <c r="V245" s="57"/>
      <c r="W245" s="57"/>
      <c r="X245" s="334"/>
      <c r="Y245" s="334"/>
      <c r="Z245" s="334"/>
    </row>
    <row r="246" spans="1:26" ht="15" customHeight="1" x14ac:dyDescent="0.25">
      <c r="A246" s="338"/>
      <c r="B246" s="244"/>
      <c r="C246" s="57"/>
      <c r="D246" s="57"/>
      <c r="E246" s="57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334"/>
      <c r="Y246" s="334"/>
      <c r="Z246" s="334"/>
    </row>
    <row r="247" spans="1:26" ht="15" customHeight="1" x14ac:dyDescent="0.25">
      <c r="A247" s="338"/>
      <c r="B247" s="244"/>
      <c r="C247" s="57"/>
      <c r="D247" s="57"/>
      <c r="E247" s="57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  <c r="X247" s="334"/>
      <c r="Y247" s="334"/>
      <c r="Z247" s="334"/>
    </row>
    <row r="248" spans="1:26" ht="15" customHeight="1" x14ac:dyDescent="0.25">
      <c r="A248" s="338"/>
      <c r="B248" s="244"/>
      <c r="C248" s="57"/>
      <c r="D248" s="57"/>
      <c r="E248" s="57"/>
      <c r="F248" s="57"/>
      <c r="G248" s="57"/>
      <c r="H248" s="57"/>
      <c r="I248" s="57"/>
      <c r="J248" s="57"/>
      <c r="K248" s="57"/>
      <c r="L248" s="57"/>
      <c r="M248" s="57"/>
      <c r="N248" s="57"/>
      <c r="O248" s="57"/>
      <c r="P248" s="57"/>
      <c r="Q248" s="57"/>
      <c r="R248" s="57"/>
      <c r="S248" s="57"/>
      <c r="T248" s="57"/>
      <c r="U248" s="57"/>
      <c r="V248" s="57"/>
      <c r="W248" s="57"/>
      <c r="X248" s="334"/>
      <c r="Y248" s="334"/>
      <c r="Z248" s="334"/>
    </row>
    <row r="249" spans="1:26" ht="15" customHeight="1" x14ac:dyDescent="0.25">
      <c r="A249" s="338"/>
      <c r="B249" s="244"/>
      <c r="C249" s="57"/>
      <c r="D249" s="57"/>
      <c r="E249" s="57"/>
      <c r="F249" s="57"/>
      <c r="G249" s="57"/>
      <c r="H249" s="57"/>
      <c r="I249" s="57"/>
      <c r="J249" s="57"/>
      <c r="K249" s="57"/>
      <c r="L249" s="57"/>
      <c r="M249" s="57"/>
      <c r="N249" s="57"/>
      <c r="O249" s="57"/>
      <c r="P249" s="57"/>
      <c r="Q249" s="57"/>
      <c r="R249" s="57"/>
      <c r="S249" s="57"/>
      <c r="T249" s="57"/>
      <c r="U249" s="57"/>
      <c r="V249" s="57"/>
      <c r="W249" s="57"/>
      <c r="X249" s="334"/>
      <c r="Y249" s="334"/>
      <c r="Z249" s="334"/>
    </row>
    <row r="250" spans="1:26" ht="15" customHeight="1" x14ac:dyDescent="0.25">
      <c r="A250" s="338"/>
      <c r="B250" s="244"/>
      <c r="C250" s="57"/>
      <c r="D250" s="57"/>
      <c r="E250" s="57"/>
      <c r="F250" s="57"/>
      <c r="G250" s="57"/>
      <c r="H250" s="57"/>
      <c r="I250" s="57"/>
      <c r="J250" s="57"/>
      <c r="K250" s="57"/>
      <c r="L250" s="57"/>
      <c r="M250" s="57"/>
      <c r="N250" s="57"/>
      <c r="O250" s="57"/>
      <c r="P250" s="57"/>
      <c r="Q250" s="57"/>
      <c r="R250" s="57"/>
      <c r="S250" s="57"/>
      <c r="T250" s="57"/>
      <c r="U250" s="57"/>
      <c r="V250" s="57"/>
      <c r="W250" s="57"/>
      <c r="X250" s="334"/>
      <c r="Y250" s="334"/>
      <c r="Z250" s="334"/>
    </row>
    <row r="251" spans="1:26" ht="15" customHeight="1" x14ac:dyDescent="0.25">
      <c r="A251" s="338"/>
      <c r="B251" s="244"/>
      <c r="C251" s="57"/>
      <c r="D251" s="57"/>
      <c r="E251" s="57"/>
      <c r="F251" s="57"/>
      <c r="G251" s="57"/>
      <c r="H251" s="57"/>
      <c r="I251" s="57"/>
      <c r="J251" s="57"/>
      <c r="K251" s="57"/>
      <c r="L251" s="57"/>
      <c r="M251" s="57"/>
      <c r="N251" s="57"/>
      <c r="O251" s="57"/>
      <c r="P251" s="57"/>
      <c r="Q251" s="57"/>
      <c r="R251" s="57"/>
      <c r="S251" s="57"/>
      <c r="T251" s="57"/>
      <c r="U251" s="57"/>
      <c r="V251" s="57"/>
      <c r="W251" s="57"/>
      <c r="X251" s="334"/>
      <c r="Y251" s="334"/>
      <c r="Z251" s="334"/>
    </row>
    <row r="252" spans="1:26" ht="15" customHeight="1" x14ac:dyDescent="0.25">
      <c r="A252" s="338"/>
      <c r="B252" s="244"/>
      <c r="C252" s="57"/>
      <c r="D252" s="57"/>
      <c r="E252" s="57"/>
      <c r="F252" s="57"/>
      <c r="G252" s="57"/>
      <c r="H252" s="57"/>
      <c r="I252" s="57"/>
      <c r="J252" s="57"/>
      <c r="K252" s="57"/>
      <c r="L252" s="57"/>
      <c r="M252" s="57"/>
      <c r="N252" s="57"/>
      <c r="O252" s="57"/>
      <c r="P252" s="57"/>
      <c r="Q252" s="57"/>
      <c r="R252" s="57"/>
      <c r="S252" s="57"/>
      <c r="T252" s="57"/>
      <c r="U252" s="57"/>
      <c r="V252" s="57"/>
      <c r="W252" s="57"/>
      <c r="X252" s="334"/>
      <c r="Y252" s="334"/>
      <c r="Z252" s="334"/>
    </row>
    <row r="253" spans="1:26" ht="15" customHeight="1" x14ac:dyDescent="0.25">
      <c r="A253" s="338"/>
      <c r="B253" s="244"/>
      <c r="C253" s="57"/>
      <c r="D253" s="57"/>
      <c r="E253" s="57"/>
      <c r="F253" s="57"/>
      <c r="G253" s="57"/>
      <c r="H253" s="57"/>
      <c r="I253" s="57"/>
      <c r="J253" s="57"/>
      <c r="K253" s="57"/>
      <c r="L253" s="57"/>
      <c r="M253" s="57"/>
      <c r="N253" s="57"/>
      <c r="O253" s="57"/>
      <c r="P253" s="57"/>
      <c r="Q253" s="57"/>
      <c r="R253" s="57"/>
      <c r="S253" s="57"/>
      <c r="T253" s="57"/>
      <c r="U253" s="57"/>
      <c r="V253" s="57"/>
      <c r="W253" s="57"/>
      <c r="X253" s="334"/>
      <c r="Y253" s="334"/>
      <c r="Z253" s="334"/>
    </row>
    <row r="254" spans="1:26" ht="15" customHeight="1" x14ac:dyDescent="0.25">
      <c r="A254" s="338"/>
      <c r="B254" s="244"/>
      <c r="C254" s="57"/>
      <c r="D254" s="57"/>
      <c r="E254" s="57"/>
      <c r="F254" s="57"/>
      <c r="G254" s="57"/>
      <c r="H254" s="57"/>
      <c r="I254" s="57"/>
      <c r="J254" s="57"/>
      <c r="K254" s="57"/>
      <c r="L254" s="57"/>
      <c r="M254" s="57"/>
      <c r="N254" s="57"/>
      <c r="O254" s="57"/>
      <c r="P254" s="57"/>
      <c r="Q254" s="57"/>
      <c r="R254" s="57"/>
      <c r="S254" s="57"/>
      <c r="T254" s="57"/>
      <c r="U254" s="57"/>
      <c r="V254" s="57"/>
      <c r="W254" s="57"/>
      <c r="X254" s="334"/>
      <c r="Y254" s="334"/>
      <c r="Z254" s="334"/>
    </row>
    <row r="255" spans="1:26" ht="15" customHeight="1" x14ac:dyDescent="0.25">
      <c r="A255" s="338"/>
      <c r="B255" s="57"/>
      <c r="C255" s="57"/>
      <c r="D255" s="57"/>
      <c r="E255" s="57"/>
      <c r="F255" s="57"/>
      <c r="G255" s="57"/>
      <c r="H255" s="57"/>
      <c r="I255" s="57"/>
      <c r="J255" s="57"/>
      <c r="K255" s="57"/>
      <c r="L255" s="57"/>
      <c r="M255" s="57"/>
      <c r="N255" s="57"/>
      <c r="O255" s="57"/>
      <c r="P255" s="57"/>
      <c r="Q255" s="57"/>
      <c r="R255" s="57"/>
      <c r="S255" s="57"/>
      <c r="T255" s="57"/>
      <c r="U255" s="57"/>
      <c r="V255" s="57"/>
      <c r="W255" s="57"/>
      <c r="X255" s="334"/>
      <c r="Y255" s="334"/>
      <c r="Z255" s="334"/>
    </row>
    <row r="256" spans="1:26" ht="15" customHeight="1" x14ac:dyDescent="0.25">
      <c r="A256" s="338"/>
      <c r="B256" s="57"/>
      <c r="C256" s="57"/>
      <c r="D256" s="57"/>
      <c r="E256" s="57"/>
      <c r="F256" s="57"/>
      <c r="G256" s="57"/>
      <c r="H256" s="57"/>
      <c r="I256" s="57"/>
      <c r="J256" s="57"/>
      <c r="K256" s="57"/>
      <c r="L256" s="57"/>
      <c r="M256" s="57"/>
      <c r="N256" s="57"/>
      <c r="O256" s="57"/>
      <c r="P256" s="57"/>
      <c r="Q256" s="57"/>
      <c r="R256" s="57"/>
      <c r="S256" s="57"/>
      <c r="T256" s="57"/>
      <c r="U256" s="57"/>
      <c r="V256" s="57"/>
      <c r="W256" s="57"/>
      <c r="X256" s="334"/>
      <c r="Y256" s="334"/>
      <c r="Z256" s="334"/>
    </row>
    <row r="257" spans="1:26" ht="15" customHeight="1" x14ac:dyDescent="0.25">
      <c r="A257" s="338"/>
      <c r="B257" s="57"/>
      <c r="C257" s="57"/>
      <c r="D257" s="57"/>
      <c r="E257" s="57"/>
      <c r="F257" s="57"/>
      <c r="G257" s="57"/>
      <c r="H257" s="57"/>
      <c r="I257" s="57"/>
      <c r="J257" s="57"/>
      <c r="K257" s="57"/>
      <c r="L257" s="57"/>
      <c r="M257" s="57"/>
      <c r="N257" s="57"/>
      <c r="O257" s="57"/>
      <c r="P257" s="57"/>
      <c r="Q257" s="57"/>
      <c r="R257" s="57"/>
      <c r="S257" s="57"/>
      <c r="T257" s="57"/>
      <c r="U257" s="57"/>
      <c r="V257" s="57"/>
      <c r="W257" s="57"/>
      <c r="X257" s="334"/>
      <c r="Y257" s="334"/>
      <c r="Z257" s="334"/>
    </row>
    <row r="258" spans="1:26" ht="15" customHeight="1" x14ac:dyDescent="0.25">
      <c r="A258" s="338"/>
      <c r="B258" s="57"/>
      <c r="C258" s="57"/>
      <c r="D258" s="57"/>
      <c r="E258" s="57"/>
      <c r="F258" s="57"/>
      <c r="G258" s="57"/>
      <c r="H258" s="57"/>
      <c r="I258" s="57"/>
      <c r="J258" s="57"/>
      <c r="K258" s="57"/>
      <c r="L258" s="57"/>
      <c r="M258" s="57"/>
      <c r="N258" s="57"/>
      <c r="O258" s="57"/>
      <c r="P258" s="57"/>
      <c r="Q258" s="57"/>
      <c r="R258" s="57"/>
      <c r="S258" s="57"/>
      <c r="T258" s="57"/>
      <c r="U258" s="57"/>
      <c r="V258" s="57"/>
      <c r="W258" s="57"/>
      <c r="X258" s="334"/>
      <c r="Y258" s="334"/>
      <c r="Z258" s="334"/>
    </row>
    <row r="259" spans="1:26" ht="15" customHeight="1" x14ac:dyDescent="0.25">
      <c r="A259" s="338"/>
      <c r="B259" s="57"/>
      <c r="C259" s="57"/>
      <c r="D259" s="57"/>
      <c r="E259" s="57"/>
      <c r="F259" s="57"/>
      <c r="G259" s="57"/>
      <c r="H259" s="57"/>
      <c r="I259" s="57"/>
      <c r="J259" s="57"/>
      <c r="K259" s="57"/>
      <c r="L259" s="57"/>
      <c r="M259" s="57"/>
      <c r="N259" s="57"/>
      <c r="O259" s="57"/>
      <c r="P259" s="57"/>
      <c r="Q259" s="57"/>
      <c r="R259" s="57"/>
      <c r="S259" s="57"/>
      <c r="T259" s="57"/>
      <c r="U259" s="57"/>
      <c r="V259" s="57"/>
      <c r="W259" s="57"/>
      <c r="X259" s="334"/>
      <c r="Y259" s="334"/>
      <c r="Z259" s="334"/>
    </row>
    <row r="260" spans="1:26" ht="15" customHeight="1" x14ac:dyDescent="0.25">
      <c r="A260" s="338"/>
      <c r="B260" s="57"/>
      <c r="C260" s="57"/>
      <c r="D260" s="57"/>
      <c r="E260" s="57"/>
      <c r="F260" s="57"/>
      <c r="G260" s="57"/>
      <c r="H260" s="57"/>
      <c r="I260" s="57"/>
      <c r="J260" s="57"/>
      <c r="K260" s="57"/>
      <c r="L260" s="57"/>
      <c r="M260" s="57"/>
      <c r="N260" s="57"/>
      <c r="O260" s="57"/>
      <c r="P260" s="57"/>
      <c r="Q260" s="57"/>
      <c r="R260" s="57"/>
      <c r="S260" s="57"/>
      <c r="T260" s="57"/>
      <c r="U260" s="57"/>
      <c r="V260" s="57"/>
      <c r="W260" s="57"/>
      <c r="X260" s="334"/>
      <c r="Y260" s="334"/>
      <c r="Z260" s="334"/>
    </row>
    <row r="261" spans="1:26" ht="15" customHeight="1" x14ac:dyDescent="0.25">
      <c r="A261" s="338"/>
      <c r="B261" s="57"/>
      <c r="C261" s="57"/>
      <c r="D261" s="57"/>
      <c r="E261" s="57"/>
      <c r="F261" s="57"/>
      <c r="G261" s="57"/>
      <c r="H261" s="57"/>
      <c r="I261" s="57"/>
      <c r="J261" s="57"/>
      <c r="K261" s="57"/>
      <c r="L261" s="57"/>
      <c r="M261" s="57"/>
      <c r="N261" s="57"/>
      <c r="O261" s="57"/>
      <c r="P261" s="57"/>
      <c r="Q261" s="57"/>
      <c r="R261" s="57"/>
      <c r="S261" s="57"/>
      <c r="T261" s="57"/>
      <c r="U261" s="57"/>
      <c r="V261" s="57"/>
      <c r="W261" s="57"/>
      <c r="X261" s="334"/>
      <c r="Y261" s="334"/>
      <c r="Z261" s="334"/>
    </row>
    <row r="262" spans="1:26" ht="15" customHeight="1" x14ac:dyDescent="0.25">
      <c r="A262" s="338"/>
      <c r="B262" s="57"/>
      <c r="C262" s="57"/>
      <c r="D262" s="57"/>
      <c r="E262" s="57"/>
      <c r="F262" s="57"/>
      <c r="G262" s="57"/>
      <c r="H262" s="57"/>
      <c r="I262" s="57"/>
      <c r="J262" s="57"/>
      <c r="K262" s="57"/>
      <c r="L262" s="57"/>
      <c r="M262" s="57"/>
      <c r="N262" s="57"/>
      <c r="O262" s="57"/>
      <c r="P262" s="57"/>
      <c r="Q262" s="57"/>
      <c r="R262" s="57"/>
      <c r="S262" s="57"/>
      <c r="T262" s="57"/>
      <c r="U262" s="57"/>
      <c r="V262" s="57"/>
      <c r="W262" s="57"/>
      <c r="X262" s="57"/>
      <c r="Y262" s="57"/>
      <c r="Z262" s="57"/>
    </row>
    <row r="263" spans="1:26" ht="15" customHeight="1" x14ac:dyDescent="0.25">
      <c r="A263" s="338"/>
      <c r="B263" s="57"/>
      <c r="C263" s="57"/>
      <c r="D263" s="57"/>
      <c r="E263" s="57"/>
      <c r="F263" s="57"/>
      <c r="G263" s="57"/>
      <c r="H263" s="57"/>
      <c r="I263" s="57"/>
      <c r="J263" s="57"/>
      <c r="K263" s="57"/>
      <c r="L263" s="57"/>
      <c r="M263" s="57"/>
      <c r="N263" s="57"/>
      <c r="O263" s="57"/>
      <c r="P263" s="57"/>
      <c r="Q263" s="57"/>
      <c r="R263" s="57"/>
      <c r="S263" s="57"/>
      <c r="T263" s="57"/>
      <c r="U263" s="57"/>
      <c r="V263" s="57"/>
      <c r="W263" s="57"/>
      <c r="X263" s="57"/>
      <c r="Y263" s="57"/>
      <c r="Z263" s="57"/>
    </row>
    <row r="264" spans="1:26" ht="15" customHeight="1" x14ac:dyDescent="0.25">
      <c r="A264" s="338"/>
      <c r="B264" s="57"/>
      <c r="C264" s="57"/>
      <c r="D264" s="57"/>
      <c r="E264" s="57"/>
      <c r="F264" s="57"/>
      <c r="G264" s="57"/>
      <c r="H264" s="57"/>
      <c r="I264" s="57"/>
      <c r="J264" s="57"/>
      <c r="K264" s="57"/>
      <c r="L264" s="57"/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  <c r="X264" s="57"/>
      <c r="Y264" s="57"/>
      <c r="Z264" s="57"/>
    </row>
    <row r="265" spans="1:26" ht="15" customHeight="1" x14ac:dyDescent="0.25">
      <c r="A265" s="338"/>
      <c r="B265" s="57"/>
      <c r="C265" s="57"/>
      <c r="D265" s="57"/>
      <c r="E265" s="57"/>
      <c r="F265" s="57"/>
      <c r="G265" s="57"/>
      <c r="H265" s="57"/>
      <c r="I265" s="57"/>
      <c r="J265" s="57"/>
      <c r="K265" s="57"/>
      <c r="L265" s="57"/>
      <c r="M265" s="57"/>
      <c r="N265" s="57"/>
      <c r="O265" s="57"/>
      <c r="P265" s="57"/>
      <c r="Q265" s="57"/>
      <c r="R265" s="57"/>
      <c r="S265" s="57"/>
      <c r="T265" s="57"/>
      <c r="U265" s="57"/>
      <c r="V265" s="57"/>
      <c r="W265" s="57"/>
      <c r="X265" s="57"/>
      <c r="Y265" s="57"/>
      <c r="Z265" s="57"/>
    </row>
    <row r="266" spans="1:26" ht="15" customHeight="1" x14ac:dyDescent="0.25">
      <c r="A266" s="338"/>
      <c r="B266" s="57"/>
      <c r="C266" s="57"/>
      <c r="D266" s="57"/>
      <c r="E266" s="57"/>
      <c r="F266" s="57"/>
      <c r="G266" s="57"/>
      <c r="H266" s="57"/>
      <c r="I266" s="57"/>
      <c r="J266" s="57"/>
      <c r="K266" s="57"/>
      <c r="L266" s="57"/>
      <c r="M266" s="57"/>
      <c r="N266" s="57"/>
      <c r="O266" s="57"/>
      <c r="P266" s="57"/>
      <c r="Q266" s="57"/>
      <c r="R266" s="57"/>
      <c r="S266" s="57"/>
      <c r="T266" s="57"/>
      <c r="U266" s="57"/>
      <c r="V266" s="57"/>
      <c r="W266" s="57"/>
      <c r="X266" s="57"/>
      <c r="Y266" s="57"/>
      <c r="Z266" s="57"/>
    </row>
    <row r="267" spans="1:26" ht="15" customHeight="1" x14ac:dyDescent="0.25">
      <c r="A267" s="338"/>
      <c r="B267" s="57"/>
      <c r="C267" s="57"/>
      <c r="D267" s="57"/>
      <c r="E267" s="57"/>
      <c r="F267" s="57"/>
      <c r="G267" s="57"/>
      <c r="H267" s="57"/>
      <c r="I267" s="57"/>
      <c r="J267" s="57"/>
      <c r="K267" s="57"/>
      <c r="L267" s="57"/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  <c r="X267" s="57"/>
      <c r="Y267" s="57"/>
      <c r="Z267" s="57"/>
    </row>
    <row r="268" spans="1:26" ht="15" customHeight="1" x14ac:dyDescent="0.25">
      <c r="A268" s="338"/>
      <c r="B268" s="57"/>
      <c r="C268" s="57"/>
      <c r="D268" s="57"/>
      <c r="E268" s="57"/>
      <c r="F268" s="57"/>
      <c r="G268" s="57"/>
      <c r="H268" s="57"/>
      <c r="I268" s="57"/>
      <c r="J268" s="57"/>
      <c r="K268" s="57"/>
      <c r="L268" s="57"/>
      <c r="M268" s="57"/>
      <c r="N268" s="57"/>
      <c r="O268" s="57"/>
      <c r="P268" s="57"/>
      <c r="Q268" s="57"/>
      <c r="R268" s="57"/>
      <c r="S268" s="57"/>
      <c r="T268" s="57"/>
      <c r="U268" s="57"/>
      <c r="V268" s="57"/>
      <c r="W268" s="57"/>
      <c r="X268" s="57"/>
      <c r="Y268" s="57"/>
      <c r="Z268" s="57"/>
    </row>
    <row r="269" spans="1:26" ht="15" customHeight="1" x14ac:dyDescent="0.25">
      <c r="A269" s="338"/>
      <c r="B269" s="57"/>
      <c r="C269" s="57"/>
      <c r="D269" s="57"/>
      <c r="E269" s="57"/>
      <c r="F269" s="57"/>
      <c r="G269" s="57"/>
      <c r="H269" s="57"/>
      <c r="I269" s="57"/>
      <c r="J269" s="57"/>
      <c r="K269" s="57"/>
      <c r="L269" s="57"/>
      <c r="M269" s="57"/>
      <c r="N269" s="57"/>
      <c r="O269" s="57"/>
      <c r="P269" s="57"/>
      <c r="Q269" s="57"/>
      <c r="R269" s="57"/>
      <c r="S269" s="57"/>
      <c r="T269" s="57"/>
      <c r="U269" s="57"/>
      <c r="V269" s="57"/>
      <c r="W269" s="57"/>
      <c r="X269" s="57"/>
      <c r="Y269" s="57"/>
      <c r="Z269" s="57"/>
    </row>
    <row r="270" spans="1:26" ht="15" customHeight="1" x14ac:dyDescent="0.25">
      <c r="A270" s="338"/>
      <c r="B270" s="57"/>
      <c r="C270" s="57"/>
      <c r="D270" s="57"/>
      <c r="E270" s="57"/>
      <c r="F270" s="57"/>
      <c r="G270" s="57"/>
      <c r="H270" s="57"/>
      <c r="I270" s="57"/>
      <c r="J270" s="57"/>
      <c r="K270" s="57"/>
      <c r="L270" s="57"/>
      <c r="M270" s="57"/>
      <c r="N270" s="57"/>
      <c r="O270" s="57"/>
      <c r="P270" s="57"/>
      <c r="Q270" s="57"/>
      <c r="R270" s="57"/>
      <c r="S270" s="57"/>
      <c r="T270" s="57"/>
      <c r="U270" s="57"/>
      <c r="V270" s="57"/>
      <c r="W270" s="57"/>
      <c r="X270" s="57"/>
      <c r="Y270" s="57"/>
      <c r="Z270" s="57"/>
    </row>
    <row r="271" spans="1:26" ht="15" customHeight="1" x14ac:dyDescent="0.25">
      <c r="A271" s="338"/>
      <c r="B271" s="57"/>
      <c r="C271" s="57"/>
      <c r="D271" s="57"/>
      <c r="E271" s="57"/>
      <c r="F271" s="57"/>
      <c r="G271" s="57"/>
      <c r="H271" s="57"/>
      <c r="I271" s="57"/>
      <c r="J271" s="57"/>
      <c r="K271" s="57"/>
      <c r="L271" s="57"/>
      <c r="M271" s="57"/>
      <c r="N271" s="57"/>
      <c r="O271" s="57"/>
      <c r="P271" s="57"/>
      <c r="Q271" s="57"/>
      <c r="R271" s="57"/>
      <c r="S271" s="57"/>
      <c r="T271" s="57"/>
      <c r="U271" s="57"/>
      <c r="V271" s="57"/>
      <c r="W271" s="57"/>
      <c r="X271" s="57"/>
      <c r="Y271" s="57"/>
      <c r="Z271" s="57"/>
    </row>
    <row r="272" spans="1:26" ht="15" customHeight="1" x14ac:dyDescent="0.25">
      <c r="A272" s="338"/>
      <c r="B272" s="57"/>
      <c r="C272" s="57"/>
      <c r="D272" s="57"/>
      <c r="E272" s="57"/>
      <c r="F272" s="57"/>
      <c r="G272" s="57"/>
      <c r="H272" s="57"/>
      <c r="I272" s="57"/>
      <c r="J272" s="57"/>
      <c r="K272" s="57"/>
      <c r="L272" s="57"/>
      <c r="M272" s="57"/>
      <c r="N272" s="57"/>
      <c r="O272" s="57"/>
      <c r="P272" s="57"/>
      <c r="Q272" s="57"/>
      <c r="R272" s="57"/>
      <c r="S272" s="57"/>
      <c r="T272" s="57"/>
      <c r="U272" s="57"/>
      <c r="V272" s="57"/>
      <c r="W272" s="57"/>
      <c r="X272" s="57"/>
      <c r="Y272" s="57"/>
      <c r="Z272" s="57"/>
    </row>
    <row r="273" spans="1:1" ht="15" customHeight="1" x14ac:dyDescent="0.25">
      <c r="A273" s="338"/>
    </row>
    <row r="274" spans="1:1" ht="15" customHeight="1" x14ac:dyDescent="0.25">
      <c r="A274" s="338"/>
    </row>
    <row r="275" spans="1:1" ht="15" customHeight="1" x14ac:dyDescent="0.25">
      <c r="A275" s="338"/>
    </row>
    <row r="276" spans="1:1" ht="15" customHeight="1" x14ac:dyDescent="0.25">
      <c r="A276" s="338"/>
    </row>
    <row r="277" spans="1:1" ht="15" customHeight="1" x14ac:dyDescent="0.25">
      <c r="A277" s="338"/>
    </row>
    <row r="278" spans="1:1" ht="15" customHeight="1" x14ac:dyDescent="0.25">
      <c r="A278" s="338"/>
    </row>
    <row r="279" spans="1:1" ht="15" customHeight="1" x14ac:dyDescent="0.25">
      <c r="A279" s="338"/>
    </row>
    <row r="280" spans="1:1" ht="15" customHeight="1" x14ac:dyDescent="0.25">
      <c r="A280" s="338"/>
    </row>
    <row r="281" spans="1:1" ht="15" customHeight="1" x14ac:dyDescent="0.25">
      <c r="A281" s="338"/>
    </row>
    <row r="282" spans="1:1" ht="15" customHeight="1" x14ac:dyDescent="0.25">
      <c r="A282" s="338"/>
    </row>
    <row r="283" spans="1:1" ht="15" customHeight="1" x14ac:dyDescent="0.25">
      <c r="A283" s="338"/>
    </row>
    <row r="284" spans="1:1" ht="15" customHeight="1" x14ac:dyDescent="0.25">
      <c r="A284" s="338"/>
    </row>
    <row r="285" spans="1:1" ht="15" customHeight="1" x14ac:dyDescent="0.25">
      <c r="A285" s="338"/>
    </row>
    <row r="286" spans="1:1" ht="15" customHeight="1" x14ac:dyDescent="0.25">
      <c r="A286" s="338"/>
    </row>
    <row r="287" spans="1:1" ht="15" customHeight="1" x14ac:dyDescent="0.25">
      <c r="A287" s="338"/>
    </row>
    <row r="288" spans="1:1" ht="15" customHeight="1" x14ac:dyDescent="0.25">
      <c r="A288" s="338"/>
    </row>
    <row r="289" spans="1:1" ht="15" customHeight="1" x14ac:dyDescent="0.25">
      <c r="A289" s="338"/>
    </row>
    <row r="290" spans="1:1" ht="15" customHeight="1" x14ac:dyDescent="0.25">
      <c r="A290" s="338"/>
    </row>
    <row r="291" spans="1:1" ht="15" customHeight="1" x14ac:dyDescent="0.25">
      <c r="A291" s="338"/>
    </row>
    <row r="292" spans="1:1" ht="15" customHeight="1" x14ac:dyDescent="0.25">
      <c r="A292" s="338"/>
    </row>
    <row r="293" spans="1:1" ht="15" customHeight="1" x14ac:dyDescent="0.25">
      <c r="A293" s="338"/>
    </row>
    <row r="294" spans="1:1" ht="15" customHeight="1" x14ac:dyDescent="0.25">
      <c r="A294" s="338"/>
    </row>
    <row r="295" spans="1:1" ht="15" customHeight="1" x14ac:dyDescent="0.25">
      <c r="A295" s="338"/>
    </row>
    <row r="296" spans="1:1" ht="15" customHeight="1" x14ac:dyDescent="0.25">
      <c r="A296" s="338"/>
    </row>
    <row r="297" spans="1:1" ht="15" customHeight="1" x14ac:dyDescent="0.25">
      <c r="A297" s="338"/>
    </row>
    <row r="298" spans="1:1" ht="15" customHeight="1" x14ac:dyDescent="0.25">
      <c r="A298" s="338"/>
    </row>
    <row r="299" spans="1:1" ht="15" customHeight="1" x14ac:dyDescent="0.25">
      <c r="A299" s="338"/>
    </row>
    <row r="300" spans="1:1" ht="15" customHeight="1" x14ac:dyDescent="0.25">
      <c r="A300" s="338"/>
    </row>
    <row r="301" spans="1:1" ht="15" customHeight="1" x14ac:dyDescent="0.25">
      <c r="A301" s="338"/>
    </row>
    <row r="302" spans="1:1" ht="15" customHeight="1" x14ac:dyDescent="0.25">
      <c r="A302" s="338"/>
    </row>
    <row r="303" spans="1:1" ht="15" customHeight="1" x14ac:dyDescent="0.25">
      <c r="A303" s="338"/>
    </row>
    <row r="304" spans="1:1" ht="15" customHeight="1" x14ac:dyDescent="0.25">
      <c r="A304" s="338"/>
    </row>
    <row r="305" spans="1:1" ht="15" customHeight="1" x14ac:dyDescent="0.25">
      <c r="A305" s="338"/>
    </row>
    <row r="306" spans="1:1" ht="15" customHeight="1" x14ac:dyDescent="0.25">
      <c r="A306" s="338"/>
    </row>
    <row r="307" spans="1:1" ht="15" customHeight="1" x14ac:dyDescent="0.25">
      <c r="A307" s="338"/>
    </row>
    <row r="308" spans="1:1" ht="15" customHeight="1" x14ac:dyDescent="0.25">
      <c r="A308" s="338"/>
    </row>
    <row r="309" spans="1:1" ht="15" customHeight="1" x14ac:dyDescent="0.25">
      <c r="A309" s="338"/>
    </row>
    <row r="310" spans="1:1" ht="15" customHeight="1" x14ac:dyDescent="0.25">
      <c r="A310" s="338"/>
    </row>
    <row r="311" spans="1:1" ht="15" customHeight="1" x14ac:dyDescent="0.25">
      <c r="A311" s="338"/>
    </row>
    <row r="312" spans="1:1" ht="15" customHeight="1" x14ac:dyDescent="0.25">
      <c r="A312" s="338"/>
    </row>
    <row r="313" spans="1:1" ht="15" customHeight="1" x14ac:dyDescent="0.25">
      <c r="A313" s="338"/>
    </row>
    <row r="314" spans="1:1" ht="15" customHeight="1" x14ac:dyDescent="0.25">
      <c r="A314" s="338"/>
    </row>
    <row r="315" spans="1:1" ht="15" customHeight="1" x14ac:dyDescent="0.25">
      <c r="A315" s="338"/>
    </row>
    <row r="316" spans="1:1" ht="15" customHeight="1" x14ac:dyDescent="0.25">
      <c r="A316" s="338"/>
    </row>
    <row r="317" spans="1:1" ht="15" customHeight="1" x14ac:dyDescent="0.25">
      <c r="A317" s="338"/>
    </row>
    <row r="318" spans="1:1" ht="15" customHeight="1" x14ac:dyDescent="0.25">
      <c r="A318" s="338"/>
    </row>
    <row r="319" spans="1:1" ht="15" customHeight="1" x14ac:dyDescent="0.25">
      <c r="A319" s="338"/>
    </row>
    <row r="320" spans="1:1" ht="15" customHeight="1" x14ac:dyDescent="0.25">
      <c r="A320" s="338"/>
    </row>
    <row r="321" spans="1:1" ht="15" customHeight="1" x14ac:dyDescent="0.25">
      <c r="A321" s="338"/>
    </row>
    <row r="322" spans="1:1" ht="15" customHeight="1" x14ac:dyDescent="0.25">
      <c r="A322" s="338"/>
    </row>
    <row r="323" spans="1:1" ht="15" customHeight="1" x14ac:dyDescent="0.25">
      <c r="A323" s="338"/>
    </row>
    <row r="324" spans="1:1" ht="15" customHeight="1" x14ac:dyDescent="0.25">
      <c r="A324" s="338"/>
    </row>
    <row r="325" spans="1:1" ht="15" customHeight="1" x14ac:dyDescent="0.25">
      <c r="A325" s="338"/>
    </row>
    <row r="326" spans="1:1" ht="15" customHeight="1" x14ac:dyDescent="0.25">
      <c r="A326" s="338"/>
    </row>
    <row r="327" spans="1:1" ht="15" customHeight="1" x14ac:dyDescent="0.25">
      <c r="A327" s="338"/>
    </row>
    <row r="328" spans="1:1" ht="15" customHeight="1" x14ac:dyDescent="0.25">
      <c r="A328" s="338"/>
    </row>
    <row r="329" spans="1:1" ht="15" customHeight="1" x14ac:dyDescent="0.25">
      <c r="A329" s="338"/>
    </row>
    <row r="330" spans="1:1" ht="15" customHeight="1" x14ac:dyDescent="0.25">
      <c r="A330" s="338"/>
    </row>
    <row r="331" spans="1:1" ht="15" customHeight="1" x14ac:dyDescent="0.25">
      <c r="A331" s="338"/>
    </row>
    <row r="332" spans="1:1" ht="15" customHeight="1" x14ac:dyDescent="0.25">
      <c r="A332" s="338"/>
    </row>
    <row r="333" spans="1:1" ht="15" customHeight="1" x14ac:dyDescent="0.25">
      <c r="A333" s="338"/>
    </row>
    <row r="334" spans="1:1" ht="15" customHeight="1" x14ac:dyDescent="0.25">
      <c r="A334" s="338"/>
    </row>
    <row r="335" spans="1:1" ht="15" customHeight="1" x14ac:dyDescent="0.25">
      <c r="A335" s="338"/>
    </row>
    <row r="336" spans="1:1" ht="15" customHeight="1" x14ac:dyDescent="0.25">
      <c r="A336" s="338"/>
    </row>
    <row r="337" spans="1:1" ht="15" customHeight="1" x14ac:dyDescent="0.25">
      <c r="A337" s="338"/>
    </row>
    <row r="338" spans="1:1" ht="15" customHeight="1" x14ac:dyDescent="0.25">
      <c r="A338" s="338"/>
    </row>
    <row r="339" spans="1:1" ht="15" customHeight="1" x14ac:dyDescent="0.25">
      <c r="A339" s="338"/>
    </row>
    <row r="340" spans="1:1" ht="15" customHeight="1" x14ac:dyDescent="0.25">
      <c r="A340" s="338"/>
    </row>
    <row r="341" spans="1:1" ht="15" customHeight="1" x14ac:dyDescent="0.25">
      <c r="A341" s="338"/>
    </row>
    <row r="342" spans="1:1" ht="15" customHeight="1" x14ac:dyDescent="0.25">
      <c r="A342" s="338"/>
    </row>
    <row r="343" spans="1:1" ht="15" customHeight="1" x14ac:dyDescent="0.25">
      <c r="A343" s="338"/>
    </row>
    <row r="344" spans="1:1" ht="15" customHeight="1" x14ac:dyDescent="0.25">
      <c r="A344" s="338"/>
    </row>
    <row r="345" spans="1:1" ht="15" customHeight="1" x14ac:dyDescent="0.25">
      <c r="A345" s="338"/>
    </row>
    <row r="346" spans="1:1" ht="15" customHeight="1" x14ac:dyDescent="0.25">
      <c r="A346" s="338"/>
    </row>
    <row r="347" spans="1:1" ht="15" customHeight="1" x14ac:dyDescent="0.25">
      <c r="A347" s="338"/>
    </row>
    <row r="348" spans="1:1" ht="15" customHeight="1" x14ac:dyDescent="0.25">
      <c r="A348" s="338"/>
    </row>
    <row r="349" spans="1:1" ht="15" customHeight="1" x14ac:dyDescent="0.25">
      <c r="A349" s="338"/>
    </row>
    <row r="350" spans="1:1" ht="15" customHeight="1" x14ac:dyDescent="0.25">
      <c r="A350" s="338"/>
    </row>
    <row r="351" spans="1:1" ht="15" customHeight="1" x14ac:dyDescent="0.25">
      <c r="A351" s="338"/>
    </row>
    <row r="352" spans="1:1" ht="15" customHeight="1" x14ac:dyDescent="0.25">
      <c r="A352" s="338"/>
    </row>
    <row r="353" spans="1:1" ht="15" customHeight="1" x14ac:dyDescent="0.25">
      <c r="A353" s="338"/>
    </row>
    <row r="354" spans="1:1" ht="15" customHeight="1" x14ac:dyDescent="0.25">
      <c r="A354" s="338"/>
    </row>
    <row r="355" spans="1:1" ht="15" customHeight="1" x14ac:dyDescent="0.25">
      <c r="A355" s="338"/>
    </row>
    <row r="356" spans="1:1" ht="15" customHeight="1" x14ac:dyDescent="0.25">
      <c r="A356" s="338"/>
    </row>
    <row r="357" spans="1:1" ht="15" customHeight="1" x14ac:dyDescent="0.25">
      <c r="A357" s="338"/>
    </row>
    <row r="358" spans="1:1" ht="15" customHeight="1" x14ac:dyDescent="0.25">
      <c r="A358" s="338"/>
    </row>
    <row r="359" spans="1:1" ht="15" customHeight="1" x14ac:dyDescent="0.25">
      <c r="A359" s="338"/>
    </row>
    <row r="360" spans="1:1" ht="15" customHeight="1" x14ac:dyDescent="0.25">
      <c r="A360" s="338"/>
    </row>
    <row r="361" spans="1:1" ht="15" customHeight="1" x14ac:dyDescent="0.25">
      <c r="A361" s="338"/>
    </row>
    <row r="362" spans="1:1" ht="15" customHeight="1" x14ac:dyDescent="0.25">
      <c r="A362" s="338"/>
    </row>
    <row r="363" spans="1:1" ht="15" customHeight="1" x14ac:dyDescent="0.25">
      <c r="A363" s="338"/>
    </row>
    <row r="364" spans="1:1" ht="15" customHeight="1" x14ac:dyDescent="0.25">
      <c r="A364" s="338"/>
    </row>
    <row r="365" spans="1:1" ht="15" customHeight="1" x14ac:dyDescent="0.25">
      <c r="A365" s="338"/>
    </row>
    <row r="366" spans="1:1" ht="15" customHeight="1" x14ac:dyDescent="0.25">
      <c r="A366" s="338"/>
    </row>
    <row r="367" spans="1:1" ht="15" customHeight="1" x14ac:dyDescent="0.25">
      <c r="A367" s="338"/>
    </row>
    <row r="368" spans="1:1" ht="15" customHeight="1" x14ac:dyDescent="0.25">
      <c r="A368" s="338"/>
    </row>
    <row r="369" spans="1:1" ht="15" customHeight="1" x14ac:dyDescent="0.25">
      <c r="A369" s="338"/>
    </row>
    <row r="370" spans="1:1" ht="15" customHeight="1" x14ac:dyDescent="0.25">
      <c r="A370" s="338"/>
    </row>
    <row r="371" spans="1:1" ht="15" customHeight="1" x14ac:dyDescent="0.25">
      <c r="A371" s="338"/>
    </row>
    <row r="372" spans="1:1" ht="15" customHeight="1" x14ac:dyDescent="0.25">
      <c r="A372" s="338"/>
    </row>
    <row r="373" spans="1:1" ht="15" customHeight="1" x14ac:dyDescent="0.25">
      <c r="A373" s="338"/>
    </row>
    <row r="374" spans="1:1" ht="15" customHeight="1" x14ac:dyDescent="0.25">
      <c r="A374" s="338"/>
    </row>
    <row r="375" spans="1:1" ht="15" customHeight="1" x14ac:dyDescent="0.25">
      <c r="A375" s="338"/>
    </row>
    <row r="376" spans="1:1" ht="15" customHeight="1" x14ac:dyDescent="0.25">
      <c r="A376" s="338"/>
    </row>
    <row r="377" spans="1:1" ht="15" customHeight="1" x14ac:dyDescent="0.25">
      <c r="A377" s="338"/>
    </row>
    <row r="378" spans="1:1" ht="15" customHeight="1" x14ac:dyDescent="0.25">
      <c r="A378" s="338"/>
    </row>
    <row r="379" spans="1:1" ht="15" customHeight="1" x14ac:dyDescent="0.25">
      <c r="A379" s="338"/>
    </row>
    <row r="380" spans="1:1" ht="15" customHeight="1" x14ac:dyDescent="0.25">
      <c r="A380" s="338"/>
    </row>
    <row r="381" spans="1:1" ht="15" customHeight="1" x14ac:dyDescent="0.25">
      <c r="A381" s="338"/>
    </row>
    <row r="382" spans="1:1" ht="15" customHeight="1" x14ac:dyDescent="0.25">
      <c r="A382" s="338"/>
    </row>
    <row r="383" spans="1:1" ht="15" customHeight="1" x14ac:dyDescent="0.25">
      <c r="A383" s="338"/>
    </row>
    <row r="384" spans="1:1" ht="15" customHeight="1" x14ac:dyDescent="0.25">
      <c r="A384" s="338"/>
    </row>
    <row r="385" spans="1:1" ht="15" customHeight="1" x14ac:dyDescent="0.25">
      <c r="A385" s="338"/>
    </row>
    <row r="386" spans="1:1" ht="15" customHeight="1" x14ac:dyDescent="0.25">
      <c r="A386" s="338"/>
    </row>
    <row r="387" spans="1:1" ht="15" customHeight="1" x14ac:dyDescent="0.25">
      <c r="A387" s="338"/>
    </row>
    <row r="388" spans="1:1" ht="15" customHeight="1" x14ac:dyDescent="0.25">
      <c r="A388" s="338"/>
    </row>
    <row r="389" spans="1:1" ht="15" customHeight="1" x14ac:dyDescent="0.25">
      <c r="A389" s="338"/>
    </row>
    <row r="390" spans="1:1" ht="15" customHeight="1" x14ac:dyDescent="0.25">
      <c r="A390" s="338"/>
    </row>
    <row r="391" spans="1:1" ht="15" customHeight="1" x14ac:dyDescent="0.25">
      <c r="A391" s="338"/>
    </row>
    <row r="392" spans="1:1" ht="15" customHeight="1" x14ac:dyDescent="0.25">
      <c r="A392" s="338"/>
    </row>
    <row r="393" spans="1:1" ht="15" customHeight="1" x14ac:dyDescent="0.25">
      <c r="A393" s="338"/>
    </row>
    <row r="394" spans="1:1" ht="15" customHeight="1" x14ac:dyDescent="0.25">
      <c r="A394" s="338"/>
    </row>
    <row r="395" spans="1:1" ht="15" customHeight="1" x14ac:dyDescent="0.25">
      <c r="A395" s="338"/>
    </row>
    <row r="396" spans="1:1" ht="15" customHeight="1" x14ac:dyDescent="0.25">
      <c r="A396" s="338"/>
    </row>
    <row r="397" spans="1:1" ht="15" customHeight="1" x14ac:dyDescent="0.25">
      <c r="A397" s="338"/>
    </row>
    <row r="398" spans="1:1" ht="15" customHeight="1" x14ac:dyDescent="0.25">
      <c r="A398" s="338"/>
    </row>
    <row r="399" spans="1:1" ht="15" customHeight="1" x14ac:dyDescent="0.25">
      <c r="A399" s="338"/>
    </row>
    <row r="400" spans="1:1" ht="15" customHeight="1" x14ac:dyDescent="0.25">
      <c r="A400" s="338"/>
    </row>
    <row r="401" spans="1:1" ht="15" customHeight="1" x14ac:dyDescent="0.25">
      <c r="A401" s="338"/>
    </row>
    <row r="402" spans="1:1" ht="15" customHeight="1" x14ac:dyDescent="0.25">
      <c r="A402" s="338"/>
    </row>
    <row r="403" spans="1:1" ht="15" customHeight="1" x14ac:dyDescent="0.25">
      <c r="A403" s="338"/>
    </row>
    <row r="404" spans="1:1" ht="15" customHeight="1" x14ac:dyDescent="0.25">
      <c r="A404" s="338"/>
    </row>
    <row r="405" spans="1:1" ht="15" customHeight="1" x14ac:dyDescent="0.25">
      <c r="A405" s="338"/>
    </row>
    <row r="406" spans="1:1" ht="15" customHeight="1" x14ac:dyDescent="0.25">
      <c r="A406" s="338"/>
    </row>
    <row r="407" spans="1:1" ht="15" customHeight="1" x14ac:dyDescent="0.25">
      <c r="A407" s="338"/>
    </row>
    <row r="408" spans="1:1" ht="15" customHeight="1" x14ac:dyDescent="0.25">
      <c r="A408" s="338"/>
    </row>
    <row r="409" spans="1:1" ht="15" customHeight="1" x14ac:dyDescent="0.25">
      <c r="A409" s="338"/>
    </row>
    <row r="410" spans="1:1" ht="15" customHeight="1" x14ac:dyDescent="0.25">
      <c r="A410" s="338"/>
    </row>
    <row r="411" spans="1:1" ht="15" customHeight="1" x14ac:dyDescent="0.25">
      <c r="A411" s="338"/>
    </row>
    <row r="412" spans="1:1" ht="15" customHeight="1" x14ac:dyDescent="0.25">
      <c r="A412" s="338"/>
    </row>
    <row r="413" spans="1:1" ht="15" customHeight="1" x14ac:dyDescent="0.25">
      <c r="A413" s="338"/>
    </row>
    <row r="414" spans="1:1" ht="15" customHeight="1" x14ac:dyDescent="0.25">
      <c r="A414" s="338"/>
    </row>
    <row r="415" spans="1:1" ht="15" customHeight="1" x14ac:dyDescent="0.25">
      <c r="A415" s="338"/>
    </row>
    <row r="416" spans="1:1" ht="15" customHeight="1" x14ac:dyDescent="0.25">
      <c r="A416" s="338"/>
    </row>
    <row r="417" spans="1:1" ht="15" customHeight="1" x14ac:dyDescent="0.25">
      <c r="A417" s="338"/>
    </row>
    <row r="418" spans="1:1" ht="15" customHeight="1" x14ac:dyDescent="0.25">
      <c r="A418" s="338"/>
    </row>
    <row r="419" spans="1:1" ht="15" customHeight="1" x14ac:dyDescent="0.25">
      <c r="A419" s="338"/>
    </row>
    <row r="420" spans="1:1" ht="15" customHeight="1" x14ac:dyDescent="0.25">
      <c r="A420" s="338"/>
    </row>
    <row r="421" spans="1:1" ht="15" customHeight="1" x14ac:dyDescent="0.25">
      <c r="A421" s="338"/>
    </row>
    <row r="422" spans="1:1" ht="15" customHeight="1" x14ac:dyDescent="0.25">
      <c r="A422" s="338"/>
    </row>
    <row r="423" spans="1:1" ht="15" customHeight="1" x14ac:dyDescent="0.25">
      <c r="A423" s="338"/>
    </row>
    <row r="424" spans="1:1" ht="15" customHeight="1" x14ac:dyDescent="0.25">
      <c r="A424" s="338"/>
    </row>
    <row r="425" spans="1:1" ht="15" customHeight="1" x14ac:dyDescent="0.25">
      <c r="A425" s="338"/>
    </row>
    <row r="426" spans="1:1" ht="15" customHeight="1" x14ac:dyDescent="0.25">
      <c r="A426" s="338"/>
    </row>
    <row r="427" spans="1:1" ht="15" customHeight="1" x14ac:dyDescent="0.25">
      <c r="A427" s="338"/>
    </row>
    <row r="428" spans="1:1" ht="15" customHeight="1" x14ac:dyDescent="0.25">
      <c r="A428" s="338"/>
    </row>
    <row r="429" spans="1:1" ht="15" customHeight="1" x14ac:dyDescent="0.25">
      <c r="A429" s="338"/>
    </row>
    <row r="430" spans="1:1" ht="15" customHeight="1" x14ac:dyDescent="0.25">
      <c r="A430" s="338"/>
    </row>
    <row r="431" spans="1:1" ht="15" customHeight="1" x14ac:dyDescent="0.25">
      <c r="A431" s="338"/>
    </row>
    <row r="432" spans="1:1" ht="15" customHeight="1" x14ac:dyDescent="0.25">
      <c r="A432" s="338"/>
    </row>
    <row r="433" spans="1:1" ht="15" customHeight="1" x14ac:dyDescent="0.25">
      <c r="A433" s="338"/>
    </row>
    <row r="434" spans="1:1" ht="15" customHeight="1" x14ac:dyDescent="0.25">
      <c r="A434" s="338"/>
    </row>
    <row r="435" spans="1:1" ht="15" customHeight="1" x14ac:dyDescent="0.25">
      <c r="A435" s="338"/>
    </row>
    <row r="436" spans="1:1" ht="15" customHeight="1" x14ac:dyDescent="0.25">
      <c r="A436" s="338"/>
    </row>
    <row r="437" spans="1:1" ht="15" customHeight="1" x14ac:dyDescent="0.25">
      <c r="A437" s="338"/>
    </row>
    <row r="438" spans="1:1" ht="15" customHeight="1" x14ac:dyDescent="0.25">
      <c r="A438" s="338"/>
    </row>
    <row r="439" spans="1:1" ht="15" customHeight="1" x14ac:dyDescent="0.25">
      <c r="A439" s="338"/>
    </row>
    <row r="440" spans="1:1" ht="15" customHeight="1" x14ac:dyDescent="0.25">
      <c r="A440" s="338"/>
    </row>
    <row r="441" spans="1:1" ht="15" customHeight="1" x14ac:dyDescent="0.25">
      <c r="A441" s="338"/>
    </row>
    <row r="442" spans="1:1" ht="15" customHeight="1" x14ac:dyDescent="0.25">
      <c r="A442" s="338"/>
    </row>
    <row r="443" spans="1:1" ht="15" customHeight="1" x14ac:dyDescent="0.25">
      <c r="A443" s="338"/>
    </row>
    <row r="444" spans="1:1" ht="15" customHeight="1" x14ac:dyDescent="0.25">
      <c r="A444" s="338"/>
    </row>
    <row r="445" spans="1:1" ht="15" customHeight="1" x14ac:dyDescent="0.25">
      <c r="A445" s="338"/>
    </row>
    <row r="446" spans="1:1" ht="15" customHeight="1" x14ac:dyDescent="0.25">
      <c r="A446" s="338"/>
    </row>
    <row r="447" spans="1:1" ht="15" customHeight="1" x14ac:dyDescent="0.25">
      <c r="A447" s="338"/>
    </row>
    <row r="448" spans="1:1" ht="15" customHeight="1" x14ac:dyDescent="0.25">
      <c r="A448" s="338"/>
    </row>
    <row r="449" spans="1:1" ht="15" customHeight="1" x14ac:dyDescent="0.25">
      <c r="A449" s="338"/>
    </row>
    <row r="450" spans="1:1" ht="15" customHeight="1" x14ac:dyDescent="0.25">
      <c r="A450" s="338"/>
    </row>
    <row r="451" spans="1:1" ht="15" customHeight="1" x14ac:dyDescent="0.25">
      <c r="A451" s="338"/>
    </row>
    <row r="452" spans="1:1" ht="15" customHeight="1" x14ac:dyDescent="0.25">
      <c r="A452" s="338"/>
    </row>
    <row r="453" spans="1:1" ht="15" customHeight="1" x14ac:dyDescent="0.25">
      <c r="A453" s="338"/>
    </row>
    <row r="454" spans="1:1" ht="15" customHeight="1" x14ac:dyDescent="0.25">
      <c r="A454" s="338"/>
    </row>
    <row r="455" spans="1:1" ht="15" customHeight="1" x14ac:dyDescent="0.25">
      <c r="A455" s="338"/>
    </row>
    <row r="456" spans="1:1" ht="15" customHeight="1" x14ac:dyDescent="0.25">
      <c r="A456" s="338"/>
    </row>
    <row r="457" spans="1:1" ht="15" customHeight="1" x14ac:dyDescent="0.25">
      <c r="A457" s="338"/>
    </row>
    <row r="458" spans="1:1" ht="15" customHeight="1" x14ac:dyDescent="0.25">
      <c r="A458" s="338"/>
    </row>
    <row r="459" spans="1:1" ht="15" customHeight="1" x14ac:dyDescent="0.25">
      <c r="A459" s="338"/>
    </row>
    <row r="460" spans="1:1" ht="15" customHeight="1" x14ac:dyDescent="0.25">
      <c r="A460" s="338"/>
    </row>
    <row r="461" spans="1:1" ht="15" customHeight="1" x14ac:dyDescent="0.25">
      <c r="A461" s="338"/>
    </row>
    <row r="462" spans="1:1" ht="15" customHeight="1" x14ac:dyDescent="0.25">
      <c r="A462" s="338"/>
    </row>
    <row r="463" spans="1:1" ht="15" customHeight="1" x14ac:dyDescent="0.25">
      <c r="A463" s="338"/>
    </row>
    <row r="464" spans="1:1" ht="15" customHeight="1" x14ac:dyDescent="0.25">
      <c r="A464" s="338"/>
    </row>
    <row r="465" spans="1:1" ht="15" customHeight="1" x14ac:dyDescent="0.25">
      <c r="A465" s="338"/>
    </row>
    <row r="466" spans="1:1" ht="15" customHeight="1" x14ac:dyDescent="0.25">
      <c r="A466" s="338"/>
    </row>
    <row r="467" spans="1:1" ht="15" customHeight="1" x14ac:dyDescent="0.25">
      <c r="A467" s="338"/>
    </row>
    <row r="468" spans="1:1" ht="15" customHeight="1" x14ac:dyDescent="0.25">
      <c r="A468" s="338"/>
    </row>
    <row r="469" spans="1:1" ht="15" customHeight="1" x14ac:dyDescent="0.25">
      <c r="A469" s="338"/>
    </row>
    <row r="470" spans="1:1" ht="15" customHeight="1" x14ac:dyDescent="0.25">
      <c r="A470" s="338"/>
    </row>
    <row r="471" spans="1:1" ht="15" customHeight="1" x14ac:dyDescent="0.25">
      <c r="A471" s="338"/>
    </row>
    <row r="472" spans="1:1" ht="15" customHeight="1" x14ac:dyDescent="0.25">
      <c r="A472" s="338"/>
    </row>
    <row r="473" spans="1:1" ht="15" customHeight="1" x14ac:dyDescent="0.25">
      <c r="A473" s="338"/>
    </row>
    <row r="474" spans="1:1" ht="15" customHeight="1" x14ac:dyDescent="0.25">
      <c r="A474" s="338"/>
    </row>
    <row r="475" spans="1:1" ht="15" customHeight="1" x14ac:dyDescent="0.25">
      <c r="A475" s="338"/>
    </row>
    <row r="476" spans="1:1" ht="15" customHeight="1" x14ac:dyDescent="0.25">
      <c r="A476" s="338"/>
    </row>
    <row r="477" spans="1:1" ht="15" customHeight="1" x14ac:dyDescent="0.25">
      <c r="A477" s="338"/>
    </row>
    <row r="478" spans="1:1" ht="15" customHeight="1" x14ac:dyDescent="0.25">
      <c r="A478" s="338"/>
    </row>
    <row r="479" spans="1:1" ht="15" customHeight="1" x14ac:dyDescent="0.25">
      <c r="A479" s="338"/>
    </row>
    <row r="480" spans="1:1" ht="15" customHeight="1" x14ac:dyDescent="0.25">
      <c r="A480" s="338"/>
    </row>
    <row r="481" spans="1:1" ht="15" customHeight="1" x14ac:dyDescent="0.25">
      <c r="A481" s="338"/>
    </row>
    <row r="482" spans="1:1" ht="15" customHeight="1" x14ac:dyDescent="0.25">
      <c r="A482" s="338"/>
    </row>
    <row r="483" spans="1:1" ht="15" customHeight="1" x14ac:dyDescent="0.25">
      <c r="A483" s="338"/>
    </row>
    <row r="484" spans="1:1" ht="15" customHeight="1" x14ac:dyDescent="0.25">
      <c r="A484" s="338"/>
    </row>
    <row r="485" spans="1:1" ht="15" customHeight="1" x14ac:dyDescent="0.25">
      <c r="A485" s="338"/>
    </row>
    <row r="486" spans="1:1" ht="15" customHeight="1" x14ac:dyDescent="0.25">
      <c r="A486" s="338"/>
    </row>
    <row r="487" spans="1:1" ht="15" customHeight="1" x14ac:dyDescent="0.25">
      <c r="A487" s="338"/>
    </row>
    <row r="488" spans="1:1" ht="15" customHeight="1" x14ac:dyDescent="0.25">
      <c r="A488" s="338"/>
    </row>
    <row r="489" spans="1:1" ht="15" customHeight="1" x14ac:dyDescent="0.25">
      <c r="A489" s="338"/>
    </row>
    <row r="490" spans="1:1" ht="15" customHeight="1" x14ac:dyDescent="0.25">
      <c r="A490" s="338"/>
    </row>
    <row r="491" spans="1:1" ht="15" customHeight="1" x14ac:dyDescent="0.25">
      <c r="A491" s="338"/>
    </row>
    <row r="492" spans="1:1" ht="15" customHeight="1" x14ac:dyDescent="0.25">
      <c r="A492" s="338"/>
    </row>
    <row r="493" spans="1:1" ht="15" customHeight="1" x14ac:dyDescent="0.25">
      <c r="A493" s="338"/>
    </row>
    <row r="494" spans="1:1" ht="15" customHeight="1" x14ac:dyDescent="0.25">
      <c r="A494" s="338"/>
    </row>
    <row r="495" spans="1:1" ht="15" customHeight="1" x14ac:dyDescent="0.25">
      <c r="A495" s="338"/>
    </row>
    <row r="496" spans="1:1" ht="15" customHeight="1" x14ac:dyDescent="0.25">
      <c r="A496" s="338"/>
    </row>
    <row r="497" spans="1:1" ht="15" customHeight="1" x14ac:dyDescent="0.25">
      <c r="A497" s="338"/>
    </row>
    <row r="498" spans="1:1" ht="15" customHeight="1" x14ac:dyDescent="0.25">
      <c r="A498" s="338"/>
    </row>
    <row r="499" spans="1:1" ht="15" customHeight="1" x14ac:dyDescent="0.25">
      <c r="A499" s="338"/>
    </row>
    <row r="500" spans="1:1" ht="15" customHeight="1" x14ac:dyDescent="0.25">
      <c r="A500" s="338"/>
    </row>
    <row r="501" spans="1:1" ht="15" customHeight="1" x14ac:dyDescent="0.25">
      <c r="A501" s="338"/>
    </row>
    <row r="502" spans="1:1" ht="15" customHeight="1" x14ac:dyDescent="0.25">
      <c r="A502" s="338"/>
    </row>
    <row r="503" spans="1:1" ht="15" customHeight="1" x14ac:dyDescent="0.25">
      <c r="A503" s="338"/>
    </row>
    <row r="504" spans="1:1" ht="15" customHeight="1" x14ac:dyDescent="0.25">
      <c r="A504" s="338"/>
    </row>
    <row r="505" spans="1:1" ht="15" customHeight="1" x14ac:dyDescent="0.25">
      <c r="A505" s="338"/>
    </row>
    <row r="506" spans="1:1" ht="15" customHeight="1" x14ac:dyDescent="0.25">
      <c r="A506" s="338"/>
    </row>
    <row r="507" spans="1:1" ht="15" customHeight="1" x14ac:dyDescent="0.25">
      <c r="A507" s="338"/>
    </row>
    <row r="508" spans="1:1" ht="15" customHeight="1" x14ac:dyDescent="0.25">
      <c r="A508" s="338"/>
    </row>
    <row r="509" spans="1:1" ht="15" customHeight="1" x14ac:dyDescent="0.25">
      <c r="A509" s="338"/>
    </row>
    <row r="510" spans="1:1" ht="15" customHeight="1" x14ac:dyDescent="0.25">
      <c r="A510" s="338"/>
    </row>
    <row r="511" spans="1:1" ht="15" customHeight="1" x14ac:dyDescent="0.25">
      <c r="A511" s="338"/>
    </row>
    <row r="512" spans="1:1" ht="15" customHeight="1" x14ac:dyDescent="0.25">
      <c r="A512" s="338"/>
    </row>
    <row r="513" spans="1:1" ht="15" customHeight="1" x14ac:dyDescent="0.25">
      <c r="A513" s="338"/>
    </row>
    <row r="514" spans="1:1" ht="15" customHeight="1" x14ac:dyDescent="0.25">
      <c r="A514" s="338"/>
    </row>
    <row r="515" spans="1:1" ht="15" customHeight="1" x14ac:dyDescent="0.25">
      <c r="A515" s="338"/>
    </row>
    <row r="516" spans="1:1" ht="15" customHeight="1" x14ac:dyDescent="0.25">
      <c r="A516" s="338"/>
    </row>
    <row r="517" spans="1:1" ht="15" customHeight="1" x14ac:dyDescent="0.25">
      <c r="A517" s="338"/>
    </row>
    <row r="518" spans="1:1" ht="15" customHeight="1" x14ac:dyDescent="0.25">
      <c r="A518" s="338"/>
    </row>
    <row r="519" spans="1:1" ht="15" customHeight="1" x14ac:dyDescent="0.25">
      <c r="A519" s="338"/>
    </row>
    <row r="520" spans="1:1" ht="15" customHeight="1" x14ac:dyDescent="0.25">
      <c r="A520" s="338"/>
    </row>
    <row r="521" spans="1:1" ht="15" customHeight="1" x14ac:dyDescent="0.25">
      <c r="A521" s="338"/>
    </row>
    <row r="522" spans="1:1" ht="15" customHeight="1" x14ac:dyDescent="0.25">
      <c r="A522" s="338"/>
    </row>
    <row r="523" spans="1:1" ht="15" customHeight="1" x14ac:dyDescent="0.25">
      <c r="A523" s="338"/>
    </row>
    <row r="524" spans="1:1" ht="15" customHeight="1" x14ac:dyDescent="0.25">
      <c r="A524" s="338"/>
    </row>
    <row r="525" spans="1:1" ht="15" customHeight="1" x14ac:dyDescent="0.25">
      <c r="A525" s="338"/>
    </row>
    <row r="526" spans="1:1" ht="15" customHeight="1" x14ac:dyDescent="0.25">
      <c r="A526" s="338"/>
    </row>
    <row r="527" spans="1:1" ht="15" customHeight="1" x14ac:dyDescent="0.25">
      <c r="A527" s="338"/>
    </row>
    <row r="528" spans="1:1" ht="15" customHeight="1" x14ac:dyDescent="0.25">
      <c r="A528" s="338"/>
    </row>
    <row r="529" spans="1:1" ht="15" customHeight="1" x14ac:dyDescent="0.25">
      <c r="A529" s="338"/>
    </row>
    <row r="530" spans="1:1" ht="15" customHeight="1" x14ac:dyDescent="0.25">
      <c r="A530" s="338"/>
    </row>
    <row r="531" spans="1:1" ht="15" customHeight="1" x14ac:dyDescent="0.25">
      <c r="A531" s="338"/>
    </row>
    <row r="532" spans="1:1" ht="15" customHeight="1" x14ac:dyDescent="0.25">
      <c r="A532" s="338"/>
    </row>
    <row r="533" spans="1:1" ht="15" customHeight="1" x14ac:dyDescent="0.25">
      <c r="A533" s="338"/>
    </row>
    <row r="534" spans="1:1" ht="15" customHeight="1" x14ac:dyDescent="0.25">
      <c r="A534" s="338"/>
    </row>
    <row r="535" spans="1:1" ht="15" customHeight="1" x14ac:dyDescent="0.25">
      <c r="A535" s="338"/>
    </row>
    <row r="536" spans="1:1" ht="15" customHeight="1" x14ac:dyDescent="0.25">
      <c r="A536" s="338"/>
    </row>
    <row r="537" spans="1:1" ht="15" customHeight="1" x14ac:dyDescent="0.25">
      <c r="A537" s="338"/>
    </row>
    <row r="538" spans="1:1" ht="15" customHeight="1" x14ac:dyDescent="0.25">
      <c r="A538" s="338"/>
    </row>
    <row r="539" spans="1:1" ht="15" customHeight="1" x14ac:dyDescent="0.25">
      <c r="A539" s="338"/>
    </row>
    <row r="540" spans="1:1" ht="15" customHeight="1" x14ac:dyDescent="0.25">
      <c r="A540" s="338"/>
    </row>
    <row r="541" spans="1:1" ht="15" customHeight="1" x14ac:dyDescent="0.25">
      <c r="A541" s="338"/>
    </row>
    <row r="542" spans="1:1" ht="15" customHeight="1" x14ac:dyDescent="0.25">
      <c r="A542" s="338"/>
    </row>
    <row r="543" spans="1:1" ht="15" customHeight="1" x14ac:dyDescent="0.25">
      <c r="A543" s="338"/>
    </row>
    <row r="544" spans="1:1" ht="15" customHeight="1" x14ac:dyDescent="0.25">
      <c r="A544" s="338"/>
    </row>
    <row r="545" spans="1:1" ht="15" customHeight="1" x14ac:dyDescent="0.25">
      <c r="A545" s="338"/>
    </row>
    <row r="546" spans="1:1" ht="15" customHeight="1" x14ac:dyDescent="0.25">
      <c r="A546" s="338"/>
    </row>
    <row r="547" spans="1:1" ht="15" customHeight="1" x14ac:dyDescent="0.25">
      <c r="A547" s="338"/>
    </row>
    <row r="548" spans="1:1" ht="15" customHeight="1" x14ac:dyDescent="0.25">
      <c r="A548" s="338"/>
    </row>
    <row r="549" spans="1:1" ht="15" customHeight="1" x14ac:dyDescent="0.25">
      <c r="A549" s="338"/>
    </row>
    <row r="550" spans="1:1" ht="15" customHeight="1" x14ac:dyDescent="0.25">
      <c r="A550" s="338"/>
    </row>
    <row r="551" spans="1:1" ht="15" customHeight="1" x14ac:dyDescent="0.25">
      <c r="A551" s="338"/>
    </row>
    <row r="552" spans="1:1" ht="15" customHeight="1" x14ac:dyDescent="0.25">
      <c r="A552" s="338"/>
    </row>
    <row r="553" spans="1:1" ht="15" customHeight="1" x14ac:dyDescent="0.25">
      <c r="A553" s="338"/>
    </row>
    <row r="554" spans="1:1" ht="15" customHeight="1" x14ac:dyDescent="0.25">
      <c r="A554" s="338"/>
    </row>
    <row r="555" spans="1:1" ht="15" customHeight="1" x14ac:dyDescent="0.25">
      <c r="A555" s="338"/>
    </row>
    <row r="556" spans="1:1" ht="15" customHeight="1" x14ac:dyDescent="0.25">
      <c r="A556" s="338"/>
    </row>
    <row r="557" spans="1:1" ht="15" customHeight="1" x14ac:dyDescent="0.25">
      <c r="A557" s="338"/>
    </row>
    <row r="558" spans="1:1" ht="15" customHeight="1" x14ac:dyDescent="0.25">
      <c r="A558" s="338"/>
    </row>
    <row r="559" spans="1:1" ht="15" customHeight="1" x14ac:dyDescent="0.25">
      <c r="A559" s="338"/>
    </row>
    <row r="560" spans="1:1" ht="15" customHeight="1" x14ac:dyDescent="0.25">
      <c r="A560" s="338"/>
    </row>
    <row r="561" spans="1:1" ht="15" customHeight="1" x14ac:dyDescent="0.25">
      <c r="A561" s="338"/>
    </row>
    <row r="562" spans="1:1" ht="15" customHeight="1" x14ac:dyDescent="0.25">
      <c r="A562" s="338"/>
    </row>
    <row r="563" spans="1:1" ht="15" customHeight="1" x14ac:dyDescent="0.25">
      <c r="A563" s="338"/>
    </row>
    <row r="564" spans="1:1" ht="15" customHeight="1" x14ac:dyDescent="0.25">
      <c r="A564" s="338"/>
    </row>
    <row r="565" spans="1:1" ht="15" customHeight="1" x14ac:dyDescent="0.25">
      <c r="A565" s="338"/>
    </row>
    <row r="566" spans="1:1" ht="15" customHeight="1" x14ac:dyDescent="0.25">
      <c r="A566" s="338"/>
    </row>
    <row r="567" spans="1:1" ht="15" customHeight="1" x14ac:dyDescent="0.25">
      <c r="A567" s="338"/>
    </row>
    <row r="568" spans="1:1" ht="15" customHeight="1" x14ac:dyDescent="0.25">
      <c r="A568" s="338"/>
    </row>
    <row r="569" spans="1:1" ht="15" customHeight="1" x14ac:dyDescent="0.25">
      <c r="A569" s="338"/>
    </row>
    <row r="570" spans="1:1" ht="15" customHeight="1" x14ac:dyDescent="0.25">
      <c r="A570" s="338"/>
    </row>
    <row r="571" spans="1:1" ht="15" customHeight="1" x14ac:dyDescent="0.25">
      <c r="A571" s="338"/>
    </row>
    <row r="572" spans="1:1" ht="15" customHeight="1" x14ac:dyDescent="0.25">
      <c r="A572" s="338"/>
    </row>
    <row r="573" spans="1:1" ht="15" customHeight="1" x14ac:dyDescent="0.25">
      <c r="A573" s="338"/>
    </row>
    <row r="574" spans="1:1" ht="15" customHeight="1" x14ac:dyDescent="0.25">
      <c r="A574" s="338"/>
    </row>
    <row r="575" spans="1:1" ht="15" customHeight="1" x14ac:dyDescent="0.25">
      <c r="A575" s="338"/>
    </row>
    <row r="576" spans="1:1" ht="15" customHeight="1" x14ac:dyDescent="0.25">
      <c r="A576" s="338"/>
    </row>
    <row r="577" spans="1:1" ht="15" customHeight="1" x14ac:dyDescent="0.25">
      <c r="A577" s="338"/>
    </row>
    <row r="578" spans="1:1" ht="15" customHeight="1" x14ac:dyDescent="0.25">
      <c r="A578" s="338"/>
    </row>
    <row r="579" spans="1:1" ht="15" customHeight="1" x14ac:dyDescent="0.25">
      <c r="A579" s="338"/>
    </row>
    <row r="580" spans="1:1" ht="15" customHeight="1" x14ac:dyDescent="0.25">
      <c r="A580" s="338"/>
    </row>
    <row r="581" spans="1:1" ht="15" customHeight="1" x14ac:dyDescent="0.25">
      <c r="A581" s="338"/>
    </row>
  </sheetData>
  <mergeCells count="5">
    <mergeCell ref="E1:I1"/>
    <mergeCell ref="E2:I2"/>
    <mergeCell ref="E3:I3"/>
    <mergeCell ref="L9:M9"/>
    <mergeCell ref="L10:M10"/>
  </mergeCells>
  <printOptions horizontalCentered="1"/>
  <pageMargins left="0.24" right="0.26" top="0.5" bottom="0.75" header="0.5" footer="0.5"/>
  <pageSetup scale="76" orientation="landscape" r:id="rId1"/>
  <headerFooter alignWithMargins="0">
    <oddFooter>&amp;L&amp;"Comic Sans MS,Regular"&amp;8&amp;F    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CD6EF2663A6E40857A7511BD58C34E" ma:contentTypeVersion="11" ma:contentTypeDescription="Create a new document." ma:contentTypeScope="" ma:versionID="37ad8c9cfd161ce67950f38349e3b796">
  <xsd:schema xmlns:xsd="http://www.w3.org/2001/XMLSchema" xmlns:xs="http://www.w3.org/2001/XMLSchema" xmlns:p="http://schemas.microsoft.com/office/2006/metadata/properties" xmlns:ns3="5f60ebac-5285-45b4-8122-75536a0fd5b9" xmlns:ns4="354f5d3a-0b53-4b6a-9b99-e28b3d7995ad" targetNamespace="http://schemas.microsoft.com/office/2006/metadata/properties" ma:root="true" ma:fieldsID="b486b7f4bb77f52a1da3b3c54ea63d6f" ns3:_="" ns4:_="">
    <xsd:import namespace="5f60ebac-5285-45b4-8122-75536a0fd5b9"/>
    <xsd:import namespace="354f5d3a-0b53-4b6a-9b99-e28b3d7995a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EventHashCode" minOccurs="0"/>
                <xsd:element ref="ns4:MediaServiceGenerationTime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60ebac-5285-45b4-8122-75536a0fd5b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4f5d3a-0b53-4b6a-9b99-e28b3d7995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2F6566-08EF-464B-9D9B-6C252D049A8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4FF682-F77D-4B19-92E0-0FCAA7E6F9D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7DE66BA-B009-4358-9AF7-030E37417A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60ebac-5285-45b4-8122-75536a0fd5b9"/>
    <ds:schemaRef ds:uri="354f5d3a-0b53-4b6a-9b99-e28b3d7995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Project Costs</vt:lpstr>
      <vt:lpstr>Debt &amp; Fund Raising</vt:lpstr>
      <vt:lpstr>Cash on Hand</vt:lpstr>
      <vt:lpstr>Parish History and Projections</vt:lpstr>
      <vt:lpstr>School History and Projections</vt:lpstr>
      <vt:lpstr>Combined History &amp; Projections</vt:lpstr>
      <vt:lpstr>Parish Cash Flow</vt:lpstr>
      <vt:lpstr>School Cash Flow</vt:lpstr>
      <vt:lpstr>Combined Cash Flow</vt:lpstr>
      <vt:lpstr>AM Table</vt:lpstr>
      <vt:lpstr>Existing loan payments</vt:lpstr>
      <vt:lpstr>'AM Table'!Print_Area</vt:lpstr>
      <vt:lpstr>'Cash on Hand'!Print_Area</vt:lpstr>
      <vt:lpstr>'Combined Cash Flow'!Print_Area</vt:lpstr>
      <vt:lpstr>'Combined History &amp; Projections'!Print_Area</vt:lpstr>
      <vt:lpstr>'Parish Cash Flow'!Print_Area</vt:lpstr>
      <vt:lpstr>'Project Costs'!Print_Area</vt:lpstr>
      <vt:lpstr>'School Cash Flow'!Print_Area</vt:lpstr>
      <vt:lpstr>'School History and Projections'!Print_Area</vt:lpstr>
      <vt:lpstr>'AM Table'!Print_Titles</vt:lpstr>
    </vt:vector>
  </TitlesOfParts>
  <Manager/>
  <Company>Diocese of Raleigh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Computer Services</dc:creator>
  <cp:keywords/>
  <dc:description/>
  <cp:lastModifiedBy>Peter Ciulla</cp:lastModifiedBy>
  <cp:revision/>
  <dcterms:created xsi:type="dcterms:W3CDTF">2004-02-02T22:30:24Z</dcterms:created>
  <dcterms:modified xsi:type="dcterms:W3CDTF">2025-08-21T20:07:30Z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0x010100FBCD6EF2663A6E40857A7511BD58C34E</vt:lpwstr>
  </property>
</Properties>
</file>